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DITH LOPEZ\LICITACIONES\2019\VIVIENDAS ECONÓMICAS - NOVIEMBRE 2019\VIVIENDAS 15112019 - 5TA ETAPA\"/>
    </mc:Choice>
  </mc:AlternateContent>
  <bookViews>
    <workbookView xWindow="0" yWindow="0" windowWidth="20490" windowHeight="7620"/>
  </bookViews>
  <sheets>
    <sheet name="JOSE M. PL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 localSheetId="0">'JOSE M. PLATA'!$A$1:$G$139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 fullPrecision="0"/>
</workbook>
</file>

<file path=xl/calcChain.xml><?xml version="1.0" encoding="utf-8"?>
<calcChain xmlns="http://schemas.openxmlformats.org/spreadsheetml/2006/main"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C99" i="1"/>
  <c r="C81" i="1" l="1"/>
  <c r="C77" i="1" l="1"/>
  <c r="C76" i="1"/>
  <c r="C56" i="1"/>
  <c r="C55" i="1"/>
  <c r="C60" i="1"/>
  <c r="C59" i="1" l="1"/>
  <c r="C52" i="1"/>
  <c r="C51" i="1"/>
  <c r="C49" i="1"/>
  <c r="C48" i="1"/>
  <c r="C102" i="1" s="1"/>
  <c r="C103" i="1" s="1"/>
  <c r="C47" i="1"/>
  <c r="C44" i="1" l="1"/>
  <c r="C40" i="1"/>
  <c r="C28" i="1"/>
  <c r="C43" i="1" l="1"/>
  <c r="C38" i="1" l="1"/>
  <c r="C37" i="1"/>
  <c r="C36" i="1"/>
  <c r="C35" i="1"/>
  <c r="C33" i="1"/>
  <c r="C27" i="1"/>
  <c r="C26" i="1"/>
  <c r="C29" i="1"/>
  <c r="A26" i="1"/>
  <c r="C30" i="1" l="1"/>
  <c r="A59" i="1" l="1"/>
  <c r="A60" i="1" s="1"/>
  <c r="C65" i="1" l="1"/>
  <c r="C50" i="1" l="1"/>
  <c r="A63" i="1"/>
  <c r="A64" i="1" s="1"/>
  <c r="A65" i="1" s="1"/>
  <c r="C34" i="1" l="1"/>
  <c r="C39" i="1"/>
  <c r="A22" i="1" l="1"/>
  <c r="A23" i="1" s="1"/>
  <c r="C104" i="1" l="1"/>
  <c r="A102" i="1" l="1"/>
  <c r="A103" i="1" s="1"/>
  <c r="A104" i="1" s="1"/>
  <c r="A98" i="1"/>
  <c r="A99" i="1" s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81" i="1"/>
  <c r="A82" i="1" s="1"/>
  <c r="A83" i="1" s="1"/>
  <c r="A55" i="1"/>
  <c r="A56" i="1" s="1"/>
  <c r="A47" i="1"/>
  <c r="A48" i="1" s="1"/>
  <c r="A49" i="1" s="1"/>
  <c r="A50" i="1" s="1"/>
  <c r="A51" i="1" s="1"/>
  <c r="A52" i="1" s="1"/>
  <c r="A43" i="1"/>
  <c r="A44" i="1" s="1"/>
  <c r="A33" i="1"/>
  <c r="A34" i="1" s="1"/>
  <c r="A35" i="1" s="1"/>
  <c r="A36" i="1" s="1"/>
  <c r="A37" i="1" s="1"/>
  <c r="A38" i="1" s="1"/>
  <c r="A39" i="1" s="1"/>
  <c r="A40" i="1" s="1"/>
  <c r="A27" i="1"/>
  <c r="A28" i="1" s="1"/>
  <c r="A29" i="1" s="1"/>
  <c r="A30" i="1" s="1"/>
</calcChain>
</file>

<file path=xl/sharedStrings.xml><?xml version="1.0" encoding="utf-8"?>
<sst xmlns="http://schemas.openxmlformats.org/spreadsheetml/2006/main" count="171" uniqueCount="120">
  <si>
    <t>Fondo Patrimonial de las Empresas Reformadas</t>
  </si>
  <si>
    <t>Edificio Gubernamental "Dr. Rafael Kasse Acta"</t>
  </si>
  <si>
    <t xml:space="preserve">PROYECTO:  </t>
  </si>
  <si>
    <t>PRESUPUESTO:</t>
  </si>
  <si>
    <t xml:space="preserve">LOCALIZACION: </t>
  </si>
  <si>
    <t xml:space="preserve">PROPIETARIO: 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</si>
  <si>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</si>
  <si>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</si>
  <si>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</si>
  <si>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</si>
  <si>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</si>
  <si>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</si>
  <si>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</si>
  <si>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</si>
  <si>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</si>
  <si>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 xml:space="preserve"> </t>
  </si>
  <si>
    <t>Ml</t>
  </si>
  <si>
    <t>PA</t>
  </si>
  <si>
    <t>MOVIMIENTO DE TIERRA</t>
  </si>
  <si>
    <t>M3</t>
  </si>
  <si>
    <t>HORMIGON ARMADO EN:</t>
  </si>
  <si>
    <t>MUROS DE BLOQUES</t>
  </si>
  <si>
    <t>M2</t>
  </si>
  <si>
    <t>TERMINACION DE SUPERFICIE</t>
  </si>
  <si>
    <t>ML</t>
  </si>
  <si>
    <t>UD</t>
  </si>
  <si>
    <t>TERMINACION DE PISO</t>
  </si>
  <si>
    <t>REVESTIMIENTOS</t>
  </si>
  <si>
    <t>TERMINACION DE COCINA</t>
  </si>
  <si>
    <t>P2</t>
  </si>
  <si>
    <t>PL</t>
  </si>
  <si>
    <t>INSTALACIONES ELECTRICAS</t>
  </si>
  <si>
    <t>PUERTAS Y VENTANAS</t>
  </si>
  <si>
    <t>TERMINACION DE PINTURA</t>
  </si>
  <si>
    <t>Pintura Acrílica Interior y Exterior (Dos Manos)</t>
  </si>
  <si>
    <t>SUB-TOTAL PRESUPUESTO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</si>
  <si>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</si>
  <si>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</si>
  <si>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</si>
  <si>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</si>
  <si>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</si>
  <si>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</si>
  <si>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TOTAL GASTOS INDIRECTOS </t>
  </si>
  <si>
    <t>TOTAL GENERAL PRESUPUESTO</t>
  </si>
  <si>
    <t>ml</t>
  </si>
  <si>
    <t>INSTALACIONES SANITARIAS (INCLUYEN ACCESORIOS Y MO)</t>
  </si>
  <si>
    <t>CEDULA:</t>
  </si>
  <si>
    <t xml:space="preserve">Bote de Material. Esp.= 1.30 </t>
  </si>
  <si>
    <t>Fino de Techo Plano</t>
  </si>
  <si>
    <t>Zabaleta de Techo</t>
  </si>
  <si>
    <t>Cantos en General</t>
  </si>
  <si>
    <t>Luces Cenitales. Incluye Accesorios y MO</t>
  </si>
  <si>
    <t>Interruptores Sencillos. Incluye  Accesorios y MO</t>
  </si>
  <si>
    <t>Interruptores Dobles. Incluye  Accesorios y MO</t>
  </si>
  <si>
    <t>Toma Corrientes Dobles 110V. Incluye Accesorios y MO</t>
  </si>
  <si>
    <t>Panel de Distribución de 4 Circuitos. Incluye Accesorios y MO</t>
  </si>
  <si>
    <t>Salida para Antena. Incluye Accesorios y MO</t>
  </si>
  <si>
    <t>Pañete en Vigas, Columnas, Dinteles y Techo</t>
  </si>
  <si>
    <t>PRIMER NIVEL</t>
  </si>
  <si>
    <t>Relleno Compactado de Caliche con Equipo (Esp.= 30.00 Cm)</t>
  </si>
  <si>
    <t>Excavación Tuberías</t>
  </si>
  <si>
    <t>TEL. 809-683-3591. Fax: 809-683-3888</t>
  </si>
  <si>
    <t>www.fonper.gov.do
 RNC: 401-51381-1</t>
  </si>
  <si>
    <t>Relleno de Reposición con Material Producto Excavaciones</t>
  </si>
  <si>
    <t xml:space="preserve">Muros de bloques de 6 BNP (4 líneas; 2 líneas en zapatas y 2 líneas en relleno) Ø3/8" @ 0.60m </t>
  </si>
  <si>
    <t>Suministro e Instalación de Fregadero Sencillo en Acero Inoxidable</t>
  </si>
  <si>
    <t>Suministro e Instalación de Lavadero de Granito Sencillo</t>
  </si>
  <si>
    <t>Cámara de inspección en Tierra de 0.60 x 0.60 ms</t>
  </si>
  <si>
    <t>Base para Meseta de Cocina en Hormigón Simple y Blocks</t>
  </si>
  <si>
    <t>Salida de Teléfono. Incluye Accesorios y MO</t>
  </si>
  <si>
    <t xml:space="preserve">Conexión con Línea de la Calle </t>
  </si>
  <si>
    <t xml:space="preserve">Suministro e Instalación de Ventanas de Aluminio Tipo AA Color Blanco </t>
  </si>
  <si>
    <t>Pintura Base Acrílica</t>
  </si>
  <si>
    <t>Acrílica en Techos y Elementos Hormigón Armado. Incluye Vuelos Exteriores</t>
  </si>
  <si>
    <t xml:space="preserve">Replanteo General. Incluye Charrancha </t>
  </si>
  <si>
    <t xml:space="preserve">Dirección Técnica </t>
  </si>
  <si>
    <t>Itbis (18% Dirección Técnica)</t>
  </si>
  <si>
    <t>Imprevistos (Sujetos Aprobación)</t>
  </si>
  <si>
    <t xml:space="preserve">Gabinetes de Piso en Pino Tratado. Incluye Tramerías y Tiradores. Terminación Natural. </t>
  </si>
  <si>
    <t>Cámara séptica Encachada en tierra 1.95 x 0.90 x 1.50 Mts (Dimensione Int.)</t>
  </si>
  <si>
    <t>"AÑO DEL FOMENTO A LAS EXPORTACIONES"</t>
  </si>
  <si>
    <t>Excavación para Zapatas de Muros a Mano en Tierra (0.45 x 0.65 Mts)</t>
  </si>
  <si>
    <t>Zapata de muros de 0.45 x 0.25 Mts, 3 Ø 3/8" Est.. Ø3/8" @ 0.25 Mts</t>
  </si>
  <si>
    <t>Zapata de columnas de 1.00 x 1.00 Mts, Esp= 0.30 Mts, Ø1/2 @ 0.15 Mts A.D</t>
  </si>
  <si>
    <t>Viga V1 de 0.15 x 0.20, 4Ø1/2'' + 3Ø3/8", Est. Ø3/8" @ 0.20 Mts</t>
  </si>
  <si>
    <t>Dinteles de 0.15 x 0.20 Mts, 5 Ø 3/8'', Est.. Ø3/8'' @ 0.20 Mts</t>
  </si>
  <si>
    <t>Pisos en Hormigón Armado. Incluye Malla Electrosoldada (D2.3mm, 20 x 20 cm) y Terminación Pulida (H= 0.10 Mts)</t>
  </si>
  <si>
    <t xml:space="preserve">Trampa de grasa de 1.00 x 1.00 Mts en Tierra </t>
  </si>
  <si>
    <t xml:space="preserve">Suministro e Instalación de Puertas en Polimetal Apaneladas Color Blanco (0.90 x 2.10 Mts). Incluye Llavín </t>
  </si>
  <si>
    <t>Gustavo Mejía Ricart No. 73 Esq. Agustín Lara, 7mo piso, Ens. Serrallés, Santo Domingo, R.D.</t>
  </si>
  <si>
    <t>Fumigacion</t>
  </si>
  <si>
    <t xml:space="preserve">Losa de Techo Plana en HA, Acero G60 Ø 3/8" @ 0.20 Mts y Acero Ø 3/8" en RP, (1:2:4 con Ligadora) (210 Kg/Cm2) (H= 10.00 Cms) Ø 3/8 @ 25 cm AD. </t>
  </si>
  <si>
    <t>Muros de bloques de 6 SNP Incluyendo Antepecho, Bastones en Acero G60 Ø3/8" @ 0.60m</t>
  </si>
  <si>
    <t xml:space="preserve">Fraguache </t>
  </si>
  <si>
    <t>TERMINACION DE TECHO</t>
  </si>
  <si>
    <t>Pañete Muros Interior</t>
  </si>
  <si>
    <t>Pañete Muro Exterior</t>
  </si>
  <si>
    <t>Impermeabilizante Acrilico Elastomerico</t>
  </si>
  <si>
    <t>Suministro e Instalación de Inodoro Sencillo en Acero Inoxidable</t>
  </si>
  <si>
    <t>Suministro e Instalación de Lavamanos Sencillo</t>
  </si>
  <si>
    <r>
      <t xml:space="preserve">Salida A.N.tuberia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4´´SDR 41 y Piezas PVC</t>
    </r>
  </si>
  <si>
    <r>
      <t xml:space="preserve">Salida Agua Potable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1/2´´pvc sch 40 y Piezas </t>
    </r>
  </si>
  <si>
    <t>Pisos Ceramica  Baño</t>
  </si>
  <si>
    <t>Suministro e Instalación de Tope en Granito Natural Chino (Todo Costo)</t>
  </si>
  <si>
    <t>Revestimiento Baño Ceramica Europea 20x20 (H=1.70 mts)</t>
  </si>
  <si>
    <t>Revestimiento Cocina Ceramica Europea 20x20 (H=0.50 mts)</t>
  </si>
  <si>
    <t>Salida Para Timbre Timbre Incluye Accesorios y MO.</t>
  </si>
  <si>
    <t>Luces Pared. Incluye Accesorios y MO</t>
  </si>
  <si>
    <t>Mochetas en General</t>
  </si>
  <si>
    <t>CONSTRUCCION DE VIVIENDA ECONOMICA EN UN (01) NIVEL DE TRES (03) DORMITORIOS EN BLOQUES DE 6" Y TECHOS EN HORMIGON ARMADO. 
AREA DE CONSTRUCCION 59.97 M2</t>
  </si>
  <si>
    <t>JOSE ALTAGRACIA MEDRANO PLATA</t>
  </si>
  <si>
    <t>Excavación para Zapatas de Columnas a mano en Tierra (1.00 x 1.00 x 0.0 Mts)</t>
  </si>
  <si>
    <t>Columnas C1  de 0.15 x 0.20 Mts, 4 Ø 3/8'', Est. Ø3/8" @ 0.20 Mts</t>
  </si>
  <si>
    <t>Columnas C2 de 0.15 x 0.30 Mts, 6 Ø 3/8'', Est. Ø3/8" @ 0.20 Mts</t>
  </si>
  <si>
    <t>Viiga VA de 0.15 x 0.20, 2Ø1/2''+2Ø3/8, EST. Ø3/8''@ 0.20 Mts</t>
  </si>
  <si>
    <t>Salida A.N. tuberia ф 2´´SDR 41 y Piezas PVC</t>
  </si>
  <si>
    <t>Limpieza Final</t>
  </si>
  <si>
    <t>MISCÉLANEOS</t>
  </si>
  <si>
    <t>SECTOR BRISAS DEL ESTE, SANTO DOMINGO ESTE, SANTO DOMINGO.</t>
  </si>
  <si>
    <t xml:space="preserve">TECHOS EN HORMIGON ARMADO, PISOS EN HORMIGON CON TERMINACION PULIDA Y PINTURA GENERAL.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</si>
</sst>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[$RD$-1C0A]* #,##0.00_ ;_-[$RD$-1C0A]* \-#,##0.00\ ;_-[$RD$-1C0A]* &quot;-&quot;??_ ;_-@_ "/>
    <numFmt numFmtId="168" formatCode="[$-1C0A]d&quot; de &quot;mmmm&quot; de &quot;yyyy;@"/>
    <numFmt numFmtId="169" formatCode="0.0000"/>
    <numFmt numFmtId="170" formatCode="&quot;RD$&quot;#,##0.00"/>
    <numFmt numFmtId="171" formatCode="_-[$€-2]* #,##0.00_-;\-[$€-2]* #,##0.00_-;_-[$€-2]* &quot;-&quot;??_-"/>
    <numFmt numFmtId="172" formatCode="#."/>
    <numFmt numFmtId="173" formatCode="##0.00&quot; m2&quot;"/>
    <numFmt numFmtId="174" formatCode="&quot;$&quot;#,##0;[Red]\-&quot;$&quot;#,##0"/>
    <numFmt numFmtId="175" formatCode="_-* #,##0.00\ &quot;€&quot;_-;\-* #,##0.00\ &quot;€&quot;_-;_-* &quot;-&quot;??\ &quot;€&quot;_-;_-@_-"/>
    <numFmt numFmtId="176" formatCode="&quot;$&quot;#,##0.00;[Red]\-&quot;$&quot;#,##0.00"/>
    <numFmt numFmtId="177" formatCode="_(* #,##0_);_(* \(#,##0\);_(* &quot;-&quot;??_);_(@_)"/>
    <numFmt numFmtId="178" formatCode="_(&quot;RD$&quot;* #,##0.00_);_(&quot;RD$&quot;* \(#,##0.00\);_(&quot;RD$&quot;* &quot;-&quot;??_);_(@_)"/>
    <numFmt numFmtId="179" formatCode="##0.00&quot; m3&quot;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color rgb="FF006100"/>
      <name val="Calibri"/>
      <family val="2"/>
      <scheme val="minor"/>
    </font>
    <font>
      <sz val="10"/>
      <color indexed="12"/>
      <name val="MS Sans Serif"/>
      <family val="2"/>
    </font>
    <font>
      <sz val="10"/>
      <color indexed="36"/>
      <name val="MS Sans Serif"/>
      <family val="2"/>
    </font>
    <font>
      <sz val="12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7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  <xf numFmtId="0" fontId="21" fillId="6" borderId="0" applyNumberFormat="0" applyBorder="0" applyAlignment="0" applyProtection="0"/>
    <xf numFmtId="0" fontId="23" fillId="3" borderId="0" applyNumberFormat="0" applyBorder="0" applyAlignment="0" applyProtection="0"/>
    <xf numFmtId="0" fontId="24" fillId="5" borderId="5" applyNumberFormat="0" applyAlignment="0" applyProtection="0"/>
    <xf numFmtId="165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7" fillId="2" borderId="0" applyNumberFormat="0" applyBorder="0" applyAlignment="0" applyProtection="0"/>
    <xf numFmtId="0" fontId="28" fillId="0" borderId="0" applyFill="0" applyBorder="0" applyProtection="0">
      <alignment horizontal="center" vertical="center"/>
      <protection locked="0"/>
    </xf>
    <xf numFmtId="0" fontId="29" fillId="0" borderId="0" applyFill="0" applyBorder="0" applyAlignment="0" applyProtection="0">
      <alignment vertical="top"/>
      <protection locked="0"/>
    </xf>
    <xf numFmtId="0" fontId="30" fillId="0" borderId="6" applyNumberFormat="0" applyFill="0" applyAlignment="0" applyProtection="0"/>
    <xf numFmtId="40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2" fillId="4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33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7" fillId="0" borderId="0"/>
    <xf numFmtId="0" fontId="14" fillId="0" borderId="0"/>
    <xf numFmtId="179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3" fillId="0" borderId="0" xfId="0" applyFont="1" applyFill="1"/>
    <xf numFmtId="2" fontId="4" fillId="0" borderId="0" xfId="0" applyNumberFormat="1" applyFont="1" applyFill="1"/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165" fontId="11" fillId="0" borderId="0" xfId="3" quotePrefix="1" applyNumberFormat="1" applyFont="1" applyFill="1" applyAlignment="1">
      <alignment horizontal="right"/>
    </xf>
    <xf numFmtId="0" fontId="0" fillId="0" borderId="0" xfId="0" applyFill="1"/>
    <xf numFmtId="0" fontId="0" fillId="0" borderId="0" xfId="0" applyFont="1" applyFill="1"/>
    <xf numFmtId="4" fontId="12" fillId="0" borderId="0" xfId="0" applyNumberFormat="1" applyFont="1" applyFill="1"/>
    <xf numFmtId="4" fontId="12" fillId="0" borderId="0" xfId="0" applyNumberFormat="1" applyFont="1" applyFill="1" applyAlignment="1">
      <alignment horizontal="left"/>
    </xf>
    <xf numFmtId="0" fontId="12" fillId="0" borderId="0" xfId="0" applyFont="1" applyFill="1"/>
    <xf numFmtId="4" fontId="13" fillId="0" borderId="0" xfId="0" applyNumberFormat="1" applyFont="1" applyFill="1"/>
    <xf numFmtId="4" fontId="14" fillId="0" borderId="0" xfId="0" applyNumberFormat="1" applyFont="1" applyFill="1"/>
    <xf numFmtId="4" fontId="10" fillId="0" borderId="0" xfId="0" applyNumberFormat="1" applyFont="1" applyFill="1" applyBorder="1"/>
    <xf numFmtId="4" fontId="10" fillId="0" borderId="0" xfId="0" applyNumberFormat="1" applyFont="1" applyFill="1" applyBorder="1" applyAlignment="1">
      <alignment horizontal="left"/>
    </xf>
    <xf numFmtId="165" fontId="10" fillId="0" borderId="0" xfId="0" applyNumberFormat="1" applyFont="1" applyFill="1" applyBorder="1"/>
    <xf numFmtId="4" fontId="15" fillId="0" borderId="0" xfId="0" applyNumberFormat="1" applyFont="1" applyFill="1"/>
    <xf numFmtId="165" fontId="11" fillId="0" borderId="0" xfId="3" applyNumberFormat="1" applyFont="1" applyFill="1"/>
    <xf numFmtId="0" fontId="19" fillId="0" borderId="0" xfId="0" applyFont="1" applyFill="1"/>
    <xf numFmtId="4" fontId="16" fillId="0" borderId="0" xfId="0" applyNumberFormat="1" applyFont="1" applyFill="1"/>
    <xf numFmtId="165" fontId="20" fillId="0" borderId="0" xfId="3" applyNumberFormat="1" applyFont="1" applyFill="1"/>
    <xf numFmtId="165" fontId="13" fillId="0" borderId="0" xfId="3" applyNumberFormat="1" applyFont="1" applyFill="1"/>
    <xf numFmtId="0" fontId="2" fillId="0" borderId="0" xfId="0" applyFont="1" applyFill="1"/>
    <xf numFmtId="0" fontId="13" fillId="0" borderId="0" xfId="0" applyFont="1" applyFill="1"/>
    <xf numFmtId="4" fontId="13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" fontId="34" fillId="0" borderId="4" xfId="0" applyNumberFormat="1" applyFont="1" applyFill="1" applyBorder="1" applyAlignment="1">
      <alignment horizontal="center"/>
    </xf>
    <xf numFmtId="0" fontId="31" fillId="0" borderId="0" xfId="0" applyFont="1" applyFill="1"/>
    <xf numFmtId="2" fontId="35" fillId="0" borderId="0" xfId="0" applyNumberFormat="1" applyFont="1" applyFill="1"/>
    <xf numFmtId="4" fontId="34" fillId="0" borderId="0" xfId="0" quotePrefix="1" applyNumberFormat="1" applyFont="1" applyFill="1" applyAlignment="1">
      <alignment horizontal="center"/>
    </xf>
    <xf numFmtId="4" fontId="34" fillId="0" borderId="0" xfId="0" applyNumberFormat="1" applyFont="1" applyFill="1" applyBorder="1"/>
    <xf numFmtId="4" fontId="36" fillId="0" borderId="0" xfId="0" applyNumberFormat="1" applyFont="1" applyFill="1" applyBorder="1"/>
    <xf numFmtId="4" fontId="36" fillId="0" borderId="0" xfId="0" applyNumberFormat="1" applyFont="1" applyFill="1" applyBorder="1" applyAlignment="1">
      <alignment horizontal="left"/>
    </xf>
    <xf numFmtId="4" fontId="36" fillId="0" borderId="0" xfId="0" applyNumberFormat="1" applyFont="1" applyFill="1" applyAlignment="1">
      <alignment horizontal="center"/>
    </xf>
    <xf numFmtId="4" fontId="34" fillId="0" borderId="0" xfId="0" applyNumberFormat="1" applyFont="1" applyFill="1" applyBorder="1" applyAlignment="1"/>
    <xf numFmtId="4" fontId="34" fillId="0" borderId="0" xfId="0" applyNumberFormat="1" applyFont="1" applyFill="1" applyBorder="1" applyAlignment="1">
      <alignment horizontal="left"/>
    </xf>
    <xf numFmtId="4" fontId="34" fillId="0" borderId="0" xfId="0" quotePrefix="1" applyNumberFormat="1" applyFont="1" applyFill="1" applyBorder="1" applyAlignment="1">
      <alignment horizontal="left"/>
    </xf>
    <xf numFmtId="4" fontId="36" fillId="0" borderId="0" xfId="0" applyNumberFormat="1" applyFont="1" applyFill="1" applyBorder="1" applyAlignment="1"/>
    <xf numFmtId="4" fontId="31" fillId="0" borderId="0" xfId="0" applyNumberFormat="1" applyFont="1" applyFill="1"/>
    <xf numFmtId="4" fontId="36" fillId="0" borderId="0" xfId="0" applyNumberFormat="1" applyFont="1" applyFill="1" applyAlignment="1">
      <alignment horizontal="center" vertical="center"/>
    </xf>
    <xf numFmtId="4" fontId="36" fillId="0" borderId="0" xfId="0" quotePrefix="1" applyNumberFormat="1" applyFont="1" applyFill="1" applyBorder="1" applyAlignment="1">
      <alignment horizontal="left"/>
    </xf>
    <xf numFmtId="0" fontId="36" fillId="0" borderId="0" xfId="0" applyFont="1" applyFill="1"/>
    <xf numFmtId="0" fontId="38" fillId="0" borderId="0" xfId="0" applyFont="1" applyFill="1"/>
    <xf numFmtId="4" fontId="36" fillId="0" borderId="0" xfId="0" applyNumberFormat="1" applyFont="1" applyFill="1" applyBorder="1" applyAlignment="1">
      <alignment horizontal="left" vertical="center" wrapText="1"/>
    </xf>
    <xf numFmtId="0" fontId="31" fillId="0" borderId="0" xfId="0" applyFont="1" applyFill="1" applyAlignment="1">
      <alignment vertical="center"/>
    </xf>
    <xf numFmtId="2" fontId="35" fillId="0" borderId="0" xfId="0" applyNumberFormat="1" applyFont="1" applyFill="1" applyAlignment="1">
      <alignment vertical="center"/>
    </xf>
    <xf numFmtId="4" fontId="36" fillId="0" borderId="0" xfId="0" applyNumberFormat="1" applyFont="1" applyFill="1" applyBorder="1" applyAlignment="1">
      <alignment vertical="center" wrapText="1"/>
    </xf>
    <xf numFmtId="4" fontId="31" fillId="0" borderId="0" xfId="0" applyNumberFormat="1" applyFont="1" applyFill="1" applyAlignment="1">
      <alignment vertical="center"/>
    </xf>
    <xf numFmtId="2" fontId="31" fillId="0" borderId="0" xfId="0" applyNumberFormat="1" applyFont="1" applyFill="1"/>
    <xf numFmtId="2" fontId="36" fillId="0" borderId="0" xfId="0" applyNumberFormat="1" applyFont="1" applyFill="1" applyBorder="1"/>
    <xf numFmtId="4" fontId="34" fillId="0" borderId="1" xfId="0" applyNumberFormat="1" applyFont="1" applyFill="1" applyBorder="1"/>
    <xf numFmtId="4" fontId="34" fillId="0" borderId="2" xfId="0" applyNumberFormat="1" applyFont="1" applyFill="1" applyBorder="1"/>
    <xf numFmtId="4" fontId="36" fillId="0" borderId="2" xfId="0" applyNumberFormat="1" applyFont="1" applyFill="1" applyBorder="1"/>
    <xf numFmtId="167" fontId="31" fillId="0" borderId="0" xfId="0" applyNumberFormat="1" applyFont="1" applyFill="1"/>
    <xf numFmtId="10" fontId="36" fillId="0" borderId="0" xfId="1" applyNumberFormat="1" applyFont="1" applyFill="1" applyBorder="1"/>
    <xf numFmtId="0" fontId="36" fillId="0" borderId="0" xfId="0" applyFont="1" applyFill="1" applyAlignment="1"/>
    <xf numFmtId="0" fontId="31" fillId="0" borderId="1" xfId="0" applyFont="1" applyBorder="1"/>
    <xf numFmtId="0" fontId="31" fillId="0" borderId="0" xfId="0" applyFont="1" applyAlignment="1">
      <alignment horizontal="center"/>
    </xf>
    <xf numFmtId="0" fontId="31" fillId="0" borderId="0" xfId="0" applyFont="1"/>
    <xf numFmtId="4" fontId="36" fillId="0" borderId="0" xfId="0" applyNumberFormat="1" applyFont="1" applyFill="1"/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Fill="1" applyAlignment="1">
      <alignment wrapText="1"/>
    </xf>
    <xf numFmtId="4" fontId="13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167" fontId="39" fillId="0" borderId="0" xfId="4" applyNumberFormat="1" applyFont="1" applyFill="1" applyBorder="1" applyAlignment="1">
      <alignment horizontal="left"/>
    </xf>
    <xf numFmtId="0" fontId="41" fillId="0" borderId="0" xfId="0" applyFont="1" applyFill="1"/>
    <xf numFmtId="0" fontId="38" fillId="0" borderId="2" xfId="0" applyFont="1" applyBorder="1"/>
    <xf numFmtId="0" fontId="38" fillId="0" borderId="0" xfId="0" applyFont="1"/>
    <xf numFmtId="0" fontId="4" fillId="0" borderId="0" xfId="0" applyFont="1" applyFill="1"/>
    <xf numFmtId="0" fontId="42" fillId="0" borderId="0" xfId="0" applyFont="1" applyFill="1"/>
    <xf numFmtId="4" fontId="36" fillId="0" borderId="0" xfId="0" applyNumberFormat="1" applyFont="1" applyFill="1" applyBorder="1" applyAlignment="1">
      <alignment horizontal="center"/>
    </xf>
    <xf numFmtId="4" fontId="36" fillId="0" borderId="0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31" fillId="0" borderId="0" xfId="0" applyFont="1" applyFill="1" applyBorder="1"/>
    <xf numFmtId="4" fontId="34" fillId="0" borderId="0" xfId="0" applyNumberFormat="1" applyFont="1" applyFill="1" applyAlignment="1">
      <alignment horizontal="center"/>
    </xf>
    <xf numFmtId="4" fontId="36" fillId="0" borderId="0" xfId="0" applyNumberFormat="1" applyFont="1" applyFill="1" applyBorder="1" applyAlignment="1" applyProtection="1">
      <alignment horizontal="left"/>
      <protection locked="0"/>
    </xf>
    <xf numFmtId="4" fontId="36" fillId="0" borderId="0" xfId="0" applyNumberFormat="1" applyFont="1" applyFill="1" applyBorder="1" applyProtection="1">
      <protection locked="0"/>
    </xf>
    <xf numFmtId="0" fontId="37" fillId="0" borderId="0" xfId="0" applyFont="1" applyFill="1" applyProtection="1">
      <protection locked="0"/>
    </xf>
    <xf numFmtId="167" fontId="36" fillId="0" borderId="0" xfId="4" applyNumberFormat="1" applyFont="1" applyFill="1" applyBorder="1" applyAlignment="1" applyProtection="1">
      <alignment horizontal="left"/>
      <protection locked="0"/>
    </xf>
    <xf numFmtId="0" fontId="38" fillId="0" borderId="0" xfId="0" applyFont="1" applyFill="1" applyProtection="1">
      <protection locked="0"/>
    </xf>
    <xf numFmtId="167" fontId="34" fillId="0" borderId="0" xfId="0" applyNumberFormat="1" applyFont="1" applyFill="1" applyBorder="1" applyProtection="1">
      <protection locked="0"/>
    </xf>
    <xf numFmtId="167" fontId="36" fillId="0" borderId="0" xfId="4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Protection="1"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horizontal="left"/>
      <protection locked="0"/>
    </xf>
    <xf numFmtId="4" fontId="39" fillId="0" borderId="0" xfId="0" applyNumberFormat="1" applyFont="1" applyFill="1" applyBorder="1" applyAlignment="1" applyProtection="1">
      <alignment horizontal="center"/>
      <protection locked="0"/>
    </xf>
    <xf numFmtId="4" fontId="36" fillId="0" borderId="2" xfId="0" applyNumberFormat="1" applyFont="1" applyFill="1" applyBorder="1" applyAlignment="1" applyProtection="1">
      <alignment horizontal="left"/>
      <protection locked="0"/>
    </xf>
    <xf numFmtId="4" fontId="36" fillId="0" borderId="2" xfId="0" applyNumberFormat="1" applyFont="1" applyFill="1" applyBorder="1" applyProtection="1">
      <protection locked="0"/>
    </xf>
    <xf numFmtId="167" fontId="34" fillId="0" borderId="3" xfId="0" applyNumberFormat="1" applyFont="1" applyFill="1" applyBorder="1" applyProtection="1">
      <protection locked="0"/>
    </xf>
    <xf numFmtId="4" fontId="34" fillId="0" borderId="0" xfId="0" applyNumberFormat="1" applyFont="1" applyFill="1" applyBorder="1" applyProtection="1">
      <protection locked="0"/>
    </xf>
    <xf numFmtId="165" fontId="37" fillId="0" borderId="3" xfId="3" applyNumberFormat="1" applyFont="1" applyFill="1" applyBorder="1" applyProtection="1">
      <protection locked="0"/>
    </xf>
    <xf numFmtId="4" fontId="36" fillId="0" borderId="0" xfId="0" applyNumberFormat="1" applyFont="1" applyFill="1" applyBorder="1" applyAlignment="1" applyProtection="1">
      <alignment vertical="top"/>
      <protection locked="0"/>
    </xf>
    <xf numFmtId="167" fontId="37" fillId="0" borderId="0" xfId="0" applyNumberFormat="1" applyFont="1" applyFill="1" applyBorder="1" applyAlignment="1" applyProtection="1">
      <alignment vertical="top"/>
      <protection locked="0"/>
    </xf>
    <xf numFmtId="0" fontId="38" fillId="0" borderId="2" xfId="0" applyFont="1" applyBorder="1" applyProtection="1">
      <protection locked="0"/>
    </xf>
    <xf numFmtId="0" fontId="31" fillId="0" borderId="3" xfId="0" applyFont="1" applyBorder="1" applyProtection="1">
      <protection locked="0"/>
    </xf>
    <xf numFmtId="0" fontId="38" fillId="0" borderId="0" xfId="0" applyFont="1" applyProtection="1">
      <protection locked="0"/>
    </xf>
    <xf numFmtId="0" fontId="31" fillId="0" borderId="0" xfId="0" applyFont="1" applyProtection="1">
      <protection locked="0"/>
    </xf>
    <xf numFmtId="4" fontId="34" fillId="0" borderId="2" xfId="0" applyNumberFormat="1" applyFont="1" applyFill="1" applyBorder="1" applyAlignment="1" applyProtection="1">
      <alignment horizontal="left"/>
      <protection locked="0"/>
    </xf>
    <xf numFmtId="4" fontId="34" fillId="0" borderId="2" xfId="0" applyNumberFormat="1" applyFont="1" applyFill="1" applyBorder="1" applyProtection="1">
      <protection locked="0"/>
    </xf>
    <xf numFmtId="4" fontId="34" fillId="0" borderId="1" xfId="0" applyNumberFormat="1" applyFont="1" applyFill="1" applyBorder="1" applyAlignment="1">
      <alignment horizontal="center"/>
    </xf>
    <xf numFmtId="4" fontId="34" fillId="0" borderId="2" xfId="0" applyNumberFormat="1" applyFont="1" applyFill="1" applyBorder="1" applyAlignment="1">
      <alignment horizontal="center"/>
    </xf>
    <xf numFmtId="4" fontId="34" fillId="0" borderId="3" xfId="0" applyNumberFormat="1" applyFont="1" applyFill="1" applyBorder="1" applyAlignment="1">
      <alignment horizontal="center"/>
    </xf>
    <xf numFmtId="165" fontId="10" fillId="0" borderId="0" xfId="3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left" wrapText="1"/>
    </xf>
    <xf numFmtId="166" fontId="13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2" applyFont="1" applyFill="1" applyAlignment="1" applyProtection="1">
      <alignment horizontal="center"/>
    </xf>
    <xf numFmtId="0" fontId="9" fillId="0" borderId="0" xfId="2" applyFont="1" applyFill="1" applyAlignment="1" applyProtection="1">
      <alignment horizontal="center" wrapText="1"/>
    </xf>
  </cellXfs>
  <cellStyles count="91">
    <cellStyle name="Accent1 2" xfId="11"/>
    <cellStyle name="Bad 2" xfId="12"/>
    <cellStyle name="Calculation 2" xfId="13"/>
    <cellStyle name="Comma 2" xfId="14"/>
    <cellStyle name="Comma 3" xfId="15"/>
    <cellStyle name="Comma 4" xfId="16"/>
    <cellStyle name="Comma 5" xfId="17"/>
    <cellStyle name="Currency 2" xfId="18"/>
    <cellStyle name="Currency 2 2" xfId="19"/>
    <cellStyle name="Currency 3" xfId="20"/>
    <cellStyle name="Euro" xfId="21"/>
    <cellStyle name="F2" xfId="22"/>
    <cellStyle name="F3" xfId="23"/>
    <cellStyle name="F4" xfId="24"/>
    <cellStyle name="F5" xfId="25"/>
    <cellStyle name="F6" xfId="26"/>
    <cellStyle name="F7" xfId="27"/>
    <cellStyle name="F8" xfId="28"/>
    <cellStyle name="Good 2" xfId="29"/>
    <cellStyle name="Hipervínculo" xfId="2" builtinId="8"/>
    <cellStyle name="Hipervínculo 2" xfId="30"/>
    <cellStyle name="Hipervínculo visitado 2" xfId="31"/>
    <cellStyle name="Linked Cell 2" xfId="32"/>
    <cellStyle name="Millares 10" xfId="33"/>
    <cellStyle name="Millares 12 2" xfId="34"/>
    <cellStyle name="Millares 17" xfId="35"/>
    <cellStyle name="Millares 2" xfId="5"/>
    <cellStyle name="Millares 2 2" xfId="36"/>
    <cellStyle name="Millares 2 2 2" xfId="37"/>
    <cellStyle name="Millares 2 3" xfId="6"/>
    <cellStyle name="Millares 2 3 2" xfId="38"/>
    <cellStyle name="Millares 3" xfId="3"/>
    <cellStyle name="Millares 3 2" xfId="39"/>
    <cellStyle name="Millares 3 2 2" xfId="89"/>
    <cellStyle name="Millares 3 3" xfId="40"/>
    <cellStyle name="Millares 3 4" xfId="41"/>
    <cellStyle name="Millares 4" xfId="42"/>
    <cellStyle name="Millares 5" xfId="43"/>
    <cellStyle name="Millares 6" xfId="44"/>
    <cellStyle name="Millares 7" xfId="45"/>
    <cellStyle name="Millares 7 2" xfId="46"/>
    <cellStyle name="Millares 8" xfId="47"/>
    <cellStyle name="Millares 9" xfId="10"/>
    <cellStyle name="Moneda [0] 2" xfId="48"/>
    <cellStyle name="Moneda 2" xfId="4"/>
    <cellStyle name="Moneda 3" xfId="49"/>
    <cellStyle name="Moneda 4" xfId="50"/>
    <cellStyle name="Moneda 5" xfId="51"/>
    <cellStyle name="Moneda 6" xfId="52"/>
    <cellStyle name="Moneda 6 2" xfId="53"/>
    <cellStyle name="Moneda 7" xfId="54"/>
    <cellStyle name="Neutral 2" xfId="55"/>
    <cellStyle name="Normal" xfId="0" builtinId="0"/>
    <cellStyle name="Normal 10 2" xfId="56"/>
    <cellStyle name="Normal 2" xfId="7"/>
    <cellStyle name="Normal 2 2" xfId="57"/>
    <cellStyle name="Normal 2 3" xfId="8"/>
    <cellStyle name="Normal 2 3 2" xfId="58"/>
    <cellStyle name="Normal 2 3 2 2" xfId="59"/>
    <cellStyle name="Normal 2 4" xfId="60"/>
    <cellStyle name="Normal 2 5" xfId="61"/>
    <cellStyle name="Normal 2 6" xfId="62"/>
    <cellStyle name="Normal 2 6 2" xfId="63"/>
    <cellStyle name="Normal 23" xfId="64"/>
    <cellStyle name="Normal 3" xfId="65"/>
    <cellStyle name="Normal 3 2" xfId="66"/>
    <cellStyle name="Normal 3 2 2" xfId="88"/>
    <cellStyle name="Normal 3 3" xfId="67"/>
    <cellStyle name="Normal 4" xfId="68"/>
    <cellStyle name="Normal 4 2" xfId="69"/>
    <cellStyle name="Normal 4 3 2" xfId="90"/>
    <cellStyle name="Normal 5" xfId="9"/>
    <cellStyle name="Normal 5 2" xfId="70"/>
    <cellStyle name="Normal 5 2 2" xfId="71"/>
    <cellStyle name="Normal 5 3" xfId="72"/>
    <cellStyle name="Normal 6" xfId="73"/>
    <cellStyle name="Normal 7" xfId="74"/>
    <cellStyle name="Normal 7 2" xfId="75"/>
    <cellStyle name="Normal 8" xfId="76"/>
    <cellStyle name="Percent 2" xfId="77"/>
    <cellStyle name="Percent 3" xfId="78"/>
    <cellStyle name="Porcentaje" xfId="1" builtinId="5"/>
    <cellStyle name="Porcentaje 2" xfId="79"/>
    <cellStyle name="Porcentual 2" xfId="80"/>
    <cellStyle name="Porcentual 2 2" xfId="81"/>
    <cellStyle name="Porcentual 2 3" xfId="82"/>
    <cellStyle name="Porcentual 3" xfId="83"/>
    <cellStyle name="Porcentual 4" xfId="84"/>
    <cellStyle name="Porcentual 5" xfId="85"/>
    <cellStyle name="Porcentual 5 2" xfId="86"/>
    <cellStyle name="Porcentual 6" xfId="87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486171</xdr:colOff>
      <xdr:row>0</xdr:row>
      <xdr:rowOff>89297</xdr:rowOff>
    </xdr:from>
    <xdr:to>
      <xdr:col>1</xdr:col>
      <xdr:colOff>639761</xdr:colOff>
      <xdr:row>5</xdr:row>
      <xdr:rowOff>297656</xdr:rowOff>
    </xdr:to>
    <xdr:pic>
      <xdr:nvPicPr>
        <xdr:cNvPr id="5" name="4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171" y="89297"/>
          <a:ext cx="1369218" cy="1309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1"/>
  <sheetViews>
    <sheetView tabSelected="1" view="pageBreakPreview" zoomScale="55" zoomScaleNormal="70" zoomScaleSheetLayoutView="55" workbookViewId="0">
      <selection activeCell="B122" sqref="B122:E123"/>
    </sheetView>
  </sheetViews>
  <sheetFormatPr baseColWidth="10" defaultColWidth="9.140625" defaultRowHeight="15"/>
  <cols>
    <col min="1" max="1" width="18.28515625" style="27" bestFit="1" customWidth="1"/>
    <col min="2" max="2" width="86" style="1" customWidth="1"/>
    <col min="3" max="3" width="12.42578125" style="73" customWidth="1"/>
    <col min="4" max="4" width="9.5703125" style="73" customWidth="1"/>
    <col min="5" max="5" width="20.140625" style="73" customWidth="1"/>
    <col min="6" max="6" width="21.7109375" style="73" customWidth="1"/>
    <col min="7" max="7" width="20.7109375" style="1" customWidth="1"/>
    <col min="8" max="8" width="9.140625" style="6"/>
    <col min="9" max="9" width="15.140625" style="6" bestFit="1" customWidth="1"/>
    <col min="10" max="10" width="9.140625" style="6"/>
    <col min="11" max="11" width="13.140625" style="2" bestFit="1" customWidth="1"/>
    <col min="12" max="16384" width="9.140625" style="6"/>
  </cols>
  <sheetData>
    <row r="2" spans="1:11" ht="25.5">
      <c r="A2" s="113" t="s">
        <v>0</v>
      </c>
      <c r="B2" s="113"/>
      <c r="C2" s="113"/>
      <c r="D2" s="113"/>
      <c r="E2" s="113"/>
      <c r="F2" s="113"/>
      <c r="G2" s="113"/>
    </row>
    <row r="3" spans="1:11" ht="15.75">
      <c r="A3" s="114" t="s">
        <v>1</v>
      </c>
      <c r="B3" s="114"/>
      <c r="C3" s="114"/>
      <c r="D3" s="114"/>
      <c r="E3" s="114"/>
      <c r="F3" s="114"/>
      <c r="G3" s="114"/>
    </row>
    <row r="4" spans="1:11" ht="15.75">
      <c r="A4" s="115" t="s">
        <v>89</v>
      </c>
      <c r="B4" s="115"/>
      <c r="C4" s="115"/>
      <c r="D4" s="115"/>
      <c r="E4" s="115"/>
      <c r="F4" s="115"/>
      <c r="G4" s="115"/>
    </row>
    <row r="5" spans="1:11">
      <c r="A5" s="116" t="s">
        <v>61</v>
      </c>
      <c r="B5" s="116"/>
      <c r="C5" s="116"/>
      <c r="D5" s="116"/>
      <c r="E5" s="116"/>
      <c r="F5" s="116"/>
      <c r="G5" s="116"/>
    </row>
    <row r="6" spans="1:11" ht="26.25" customHeight="1">
      <c r="A6" s="117" t="s">
        <v>62</v>
      </c>
      <c r="B6" s="116"/>
      <c r="C6" s="116"/>
      <c r="D6" s="116"/>
      <c r="E6" s="116"/>
      <c r="F6" s="116"/>
      <c r="G6" s="116"/>
    </row>
    <row r="7" spans="1:11">
      <c r="A7" s="110" t="s">
        <v>80</v>
      </c>
      <c r="B7" s="110"/>
      <c r="C7" s="110"/>
      <c r="D7" s="110"/>
      <c r="E7" s="110"/>
      <c r="F7" s="110"/>
      <c r="G7" s="110"/>
    </row>
    <row r="8" spans="1:11">
      <c r="A8" s="3"/>
      <c r="B8" s="4"/>
      <c r="C8" s="5"/>
      <c r="D8" s="4"/>
      <c r="E8" s="4"/>
      <c r="F8" s="69"/>
      <c r="G8" s="6"/>
    </row>
    <row r="9" spans="1:11" ht="27.75" customHeight="1">
      <c r="A9" s="66" t="s">
        <v>2</v>
      </c>
      <c r="B9" s="111" t="s">
        <v>109</v>
      </c>
      <c r="C9" s="111"/>
      <c r="D9" s="111"/>
      <c r="E9" s="111"/>
      <c r="F9" s="111"/>
      <c r="G9" s="111"/>
    </row>
    <row r="10" spans="1:11">
      <c r="A10" s="63"/>
      <c r="B10" s="11"/>
      <c r="C10" s="11"/>
      <c r="D10" s="11"/>
      <c r="E10" s="63"/>
      <c r="F10" s="11"/>
      <c r="G10" s="23"/>
    </row>
    <row r="11" spans="1:11" ht="29.25" customHeight="1">
      <c r="A11" s="66" t="s">
        <v>3</v>
      </c>
      <c r="B11" s="111" t="s">
        <v>119</v>
      </c>
      <c r="C11" s="111"/>
      <c r="D11" s="111"/>
      <c r="E11" s="111"/>
      <c r="F11" s="111"/>
      <c r="G11" s="111"/>
    </row>
    <row r="12" spans="1:11">
      <c r="A12" s="63"/>
      <c r="B12" s="11"/>
      <c r="C12" s="11"/>
      <c r="D12" s="11"/>
      <c r="E12" s="63"/>
      <c r="F12" s="11"/>
      <c r="G12" s="23"/>
    </row>
    <row r="13" spans="1:11">
      <c r="A13" s="66" t="s">
        <v>4</v>
      </c>
      <c r="B13" s="111" t="s">
        <v>118</v>
      </c>
      <c r="C13" s="111"/>
      <c r="D13" s="111"/>
      <c r="E13" s="111"/>
      <c r="F13" s="111"/>
      <c r="G13" s="111"/>
    </row>
    <row r="14" spans="1:11">
      <c r="A14" s="63"/>
      <c r="B14" s="11"/>
      <c r="C14" s="11"/>
      <c r="D14" s="11"/>
      <c r="E14" s="63"/>
      <c r="F14" s="11"/>
      <c r="G14" s="23"/>
    </row>
    <row r="15" spans="1:11">
      <c r="A15" s="66" t="s">
        <v>5</v>
      </c>
      <c r="B15" s="64" t="s">
        <v>110</v>
      </c>
      <c r="C15" s="64" t="s">
        <v>46</v>
      </c>
      <c r="D15" s="111"/>
      <c r="E15" s="111"/>
      <c r="F15" s="64"/>
      <c r="G15" s="64"/>
    </row>
    <row r="16" spans="1:11" s="7" customFormat="1">
      <c r="A16" s="67"/>
      <c r="B16" s="1"/>
      <c r="C16" s="11"/>
      <c r="D16" s="11"/>
      <c r="E16" s="65"/>
      <c r="F16" s="11"/>
      <c r="G16" s="23"/>
      <c r="K16" s="2"/>
    </row>
    <row r="17" spans="1:11">
      <c r="A17" s="66" t="s">
        <v>6</v>
      </c>
      <c r="B17" s="112"/>
      <c r="C17" s="112"/>
      <c r="D17" s="112"/>
      <c r="E17" s="112"/>
      <c r="F17" s="112"/>
      <c r="G17" s="112"/>
      <c r="I17" s="78"/>
    </row>
    <row r="18" spans="1:11" s="7" customFormat="1">
      <c r="A18" s="25"/>
      <c r="B18" s="8"/>
      <c r="C18" s="8"/>
      <c r="D18" s="8"/>
      <c r="E18" s="9"/>
      <c r="F18" s="8"/>
      <c r="G18" s="10"/>
      <c r="I18" s="79"/>
      <c r="K18" s="2"/>
    </row>
    <row r="19" spans="1:11" s="30" customFormat="1" ht="16.5" thickBot="1">
      <c r="A19" s="29" t="s">
        <v>7</v>
      </c>
      <c r="B19" s="29" t="s">
        <v>8</v>
      </c>
      <c r="C19" s="29" t="s">
        <v>9</v>
      </c>
      <c r="D19" s="29" t="s">
        <v>10</v>
      </c>
      <c r="E19" s="29" t="s">
        <v>11</v>
      </c>
      <c r="F19" s="29" t="s">
        <v>12</v>
      </c>
      <c r="G19" s="29" t="s">
        <v>13</v>
      </c>
      <c r="I19" s="77"/>
      <c r="J19" s="77"/>
      <c r="K19" s="31"/>
    </row>
    <row r="20" spans="1:11" s="7" customFormat="1" ht="16.5" thickBot="1">
      <c r="A20" s="107" t="s">
        <v>58</v>
      </c>
      <c r="B20" s="108"/>
      <c r="C20" s="108"/>
      <c r="D20" s="108"/>
      <c r="E20" s="108"/>
      <c r="F20" s="108"/>
      <c r="G20" s="109"/>
      <c r="I20" s="24"/>
      <c r="J20" s="24"/>
      <c r="K20" s="2"/>
    </row>
    <row r="21" spans="1:11" s="30" customFormat="1" ht="15.75">
      <c r="A21" s="32">
        <v>1</v>
      </c>
      <c r="B21" s="33" t="s">
        <v>14</v>
      </c>
      <c r="C21" s="34"/>
      <c r="D21" s="34"/>
      <c r="E21" s="82"/>
      <c r="F21" s="83" t="s">
        <v>15</v>
      </c>
      <c r="G21" s="84"/>
      <c r="I21" s="80"/>
      <c r="K21" s="31"/>
    </row>
    <row r="22" spans="1:11" s="30" customFormat="1" ht="15.75">
      <c r="A22" s="36">
        <f>A21+0.01</f>
        <v>1.01</v>
      </c>
      <c r="B22" s="34" t="s">
        <v>74</v>
      </c>
      <c r="C22" s="34">
        <v>59.97</v>
      </c>
      <c r="D22" s="74" t="s">
        <v>24</v>
      </c>
      <c r="E22" s="85"/>
      <c r="F22" s="85"/>
      <c r="G22" s="84"/>
    </row>
    <row r="23" spans="1:11" s="30" customFormat="1" ht="15.75">
      <c r="A23" s="36">
        <f t="shared" ref="A23" si="0">A22+0.01</f>
        <v>1.02</v>
      </c>
      <c r="B23" s="34" t="s">
        <v>90</v>
      </c>
      <c r="C23" s="34">
        <v>1</v>
      </c>
      <c r="D23" s="74" t="s">
        <v>17</v>
      </c>
      <c r="E23" s="85"/>
      <c r="F23" s="85"/>
      <c r="G23" s="84"/>
    </row>
    <row r="24" spans="1:11" s="30" customFormat="1" ht="15.75">
      <c r="A24" s="36"/>
      <c r="B24" s="34"/>
      <c r="C24" s="37"/>
      <c r="D24" s="38"/>
      <c r="E24" s="86"/>
      <c r="F24" s="83"/>
      <c r="G24" s="87"/>
      <c r="K24" s="31"/>
    </row>
    <row r="25" spans="1:11" s="30" customFormat="1" ht="15.75">
      <c r="A25" s="32">
        <v>2</v>
      </c>
      <c r="B25" s="39" t="s">
        <v>18</v>
      </c>
      <c r="C25" s="34"/>
      <c r="D25" s="34"/>
      <c r="E25" s="82"/>
      <c r="F25" s="83"/>
      <c r="G25" s="84"/>
      <c r="K25" s="31"/>
    </row>
    <row r="26" spans="1:11" s="30" customFormat="1" ht="15.75">
      <c r="A26" s="36">
        <f>A25+0.01</f>
        <v>2.0099999999999998</v>
      </c>
      <c r="B26" s="34" t="s">
        <v>81</v>
      </c>
      <c r="C26" s="34">
        <f>(52.8*0.65*0.45)</f>
        <v>15.44</v>
      </c>
      <c r="D26" s="74" t="s">
        <v>19</v>
      </c>
      <c r="E26" s="85"/>
      <c r="F26" s="85"/>
      <c r="G26" s="84"/>
      <c r="K26" s="31"/>
    </row>
    <row r="27" spans="1:11" s="30" customFormat="1" ht="15.75">
      <c r="A27" s="36">
        <f t="shared" ref="A27:A30" si="1">+A26+0.01</f>
        <v>2.02</v>
      </c>
      <c r="B27" s="40" t="s">
        <v>111</v>
      </c>
      <c r="C27" s="34">
        <f>1*1*0.7*2</f>
        <v>1.4</v>
      </c>
      <c r="D27" s="74" t="s">
        <v>19</v>
      </c>
      <c r="E27" s="85"/>
      <c r="F27" s="85"/>
      <c r="G27" s="84"/>
      <c r="K27" s="31"/>
    </row>
    <row r="28" spans="1:11" s="30" customFormat="1" ht="15.75">
      <c r="A28" s="36">
        <f t="shared" si="1"/>
        <v>2.0299999999999998</v>
      </c>
      <c r="B28" s="34" t="s">
        <v>63</v>
      </c>
      <c r="C28" s="34">
        <f>(0.4*0.3*52.8)+(0.4*0.85*1*1*2)</f>
        <v>7.02</v>
      </c>
      <c r="D28" s="74" t="s">
        <v>19</v>
      </c>
      <c r="E28" s="85"/>
      <c r="F28" s="85"/>
      <c r="G28" s="84"/>
      <c r="K28" s="31"/>
    </row>
    <row r="29" spans="1:11" s="30" customFormat="1" ht="15.75">
      <c r="A29" s="36">
        <f t="shared" si="1"/>
        <v>2.04</v>
      </c>
      <c r="B29" s="34" t="s">
        <v>59</v>
      </c>
      <c r="C29" s="34">
        <f>189.95*0.3</f>
        <v>56.99</v>
      </c>
      <c r="D29" s="74" t="s">
        <v>19</v>
      </c>
      <c r="E29" s="85"/>
      <c r="F29" s="85"/>
      <c r="G29" s="84"/>
      <c r="K29" s="31"/>
    </row>
    <row r="30" spans="1:11" s="30" customFormat="1" ht="15.75">
      <c r="A30" s="36">
        <f t="shared" si="1"/>
        <v>2.0499999999999998</v>
      </c>
      <c r="B30" s="34" t="s">
        <v>47</v>
      </c>
      <c r="C30" s="34">
        <f>+(C26+C27)*1.3</f>
        <v>21.89</v>
      </c>
      <c r="D30" s="74" t="s">
        <v>19</v>
      </c>
      <c r="E30" s="85"/>
      <c r="F30" s="85"/>
      <c r="G30" s="84"/>
      <c r="I30" s="41"/>
      <c r="K30" s="31"/>
    </row>
    <row r="31" spans="1:11" s="30" customFormat="1" ht="15.75">
      <c r="A31" s="36"/>
      <c r="B31" s="34"/>
      <c r="C31" s="33"/>
      <c r="D31" s="38"/>
      <c r="E31" s="86"/>
      <c r="F31" s="83"/>
      <c r="G31" s="87"/>
      <c r="K31" s="31"/>
    </row>
    <row r="32" spans="1:11" s="30" customFormat="1" ht="15.75">
      <c r="A32" s="32">
        <v>3</v>
      </c>
      <c r="B32" s="33" t="s">
        <v>20</v>
      </c>
      <c r="C32" s="34"/>
      <c r="D32" s="34"/>
      <c r="E32" s="82"/>
      <c r="F32" s="83"/>
      <c r="G32" s="84"/>
      <c r="K32" s="31"/>
    </row>
    <row r="33" spans="1:11" s="30" customFormat="1" ht="15.75">
      <c r="A33" s="42">
        <f t="shared" ref="A33:A40" si="2">+A32+0.01</f>
        <v>3.01</v>
      </c>
      <c r="B33" s="34" t="s">
        <v>82</v>
      </c>
      <c r="C33" s="34">
        <f>52.8*0.45*0.25</f>
        <v>5.94</v>
      </c>
      <c r="D33" s="74" t="s">
        <v>19</v>
      </c>
      <c r="E33" s="85"/>
      <c r="F33" s="88"/>
      <c r="G33" s="84"/>
      <c r="K33" s="31"/>
    </row>
    <row r="34" spans="1:11" s="30" customFormat="1" ht="15.75">
      <c r="A34" s="42">
        <f t="shared" si="2"/>
        <v>3.02</v>
      </c>
      <c r="B34" s="34" t="s">
        <v>83</v>
      </c>
      <c r="C34" s="34">
        <f>(1*1*0.3)*2</f>
        <v>0.6</v>
      </c>
      <c r="D34" s="74" t="s">
        <v>19</v>
      </c>
      <c r="E34" s="85"/>
      <c r="F34" s="88"/>
      <c r="G34" s="84"/>
      <c r="K34" s="31"/>
    </row>
    <row r="35" spans="1:11" s="30" customFormat="1" ht="15.75">
      <c r="A35" s="42">
        <f t="shared" si="2"/>
        <v>3.03</v>
      </c>
      <c r="B35" s="35" t="s">
        <v>112</v>
      </c>
      <c r="C35" s="34">
        <f>(0.2*0.15*3.2)*2</f>
        <v>0.19</v>
      </c>
      <c r="D35" s="74" t="s">
        <v>19</v>
      </c>
      <c r="E35" s="85"/>
      <c r="F35" s="88"/>
      <c r="G35" s="84"/>
      <c r="K35" s="31"/>
    </row>
    <row r="36" spans="1:11" s="30" customFormat="1" ht="15.75">
      <c r="A36" s="42">
        <f t="shared" si="2"/>
        <v>3.04</v>
      </c>
      <c r="B36" s="35" t="s">
        <v>113</v>
      </c>
      <c r="C36" s="34">
        <f>(0.15*0.3*3.2)</f>
        <v>0.14000000000000001</v>
      </c>
      <c r="D36" s="74" t="s">
        <v>19</v>
      </c>
      <c r="E36" s="85"/>
      <c r="F36" s="88"/>
      <c r="G36" s="84"/>
      <c r="K36" s="31"/>
    </row>
    <row r="37" spans="1:11" s="45" customFormat="1" ht="15.75">
      <c r="A37" s="42">
        <f t="shared" si="2"/>
        <v>3.05</v>
      </c>
      <c r="B37" s="34" t="s">
        <v>84</v>
      </c>
      <c r="C37" s="34">
        <f>0.15*0.2*2.55</f>
        <v>0.08</v>
      </c>
      <c r="D37" s="74" t="s">
        <v>19</v>
      </c>
      <c r="E37" s="88"/>
      <c r="F37" s="88"/>
      <c r="G37" s="89"/>
      <c r="K37" s="31"/>
    </row>
    <row r="38" spans="1:11" s="45" customFormat="1" ht="15.75">
      <c r="A38" s="42">
        <f t="shared" si="2"/>
        <v>3.06</v>
      </c>
      <c r="B38" s="34" t="s">
        <v>114</v>
      </c>
      <c r="C38" s="34">
        <f>52.8*0.15*0.2</f>
        <v>1.58</v>
      </c>
      <c r="D38" s="74" t="s">
        <v>19</v>
      </c>
      <c r="E38" s="88"/>
      <c r="F38" s="88"/>
      <c r="G38" s="89"/>
      <c r="K38" s="31"/>
    </row>
    <row r="39" spans="1:11" s="45" customFormat="1" ht="15.75">
      <c r="A39" s="42">
        <f t="shared" si="2"/>
        <v>3.07</v>
      </c>
      <c r="B39" s="34" t="s">
        <v>85</v>
      </c>
      <c r="C39" s="34">
        <f>(0.15*0.2*1.64)*12</f>
        <v>0.59</v>
      </c>
      <c r="D39" s="74" t="s">
        <v>19</v>
      </c>
      <c r="E39" s="88"/>
      <c r="F39" s="88"/>
      <c r="G39" s="89"/>
      <c r="K39" s="31"/>
    </row>
    <row r="40" spans="1:11" s="47" customFormat="1" ht="30">
      <c r="A40" s="42">
        <f t="shared" si="2"/>
        <v>3.08</v>
      </c>
      <c r="B40" s="46" t="s">
        <v>91</v>
      </c>
      <c r="C40" s="75">
        <f>59.85*0.1</f>
        <v>5.99</v>
      </c>
      <c r="D40" s="76" t="s">
        <v>19</v>
      </c>
      <c r="E40" s="88"/>
      <c r="F40" s="88"/>
      <c r="G40" s="90"/>
      <c r="K40" s="48"/>
    </row>
    <row r="41" spans="1:11" s="30" customFormat="1" ht="15.75">
      <c r="A41" s="36"/>
      <c r="B41" s="34"/>
      <c r="C41" s="33"/>
      <c r="D41" s="38"/>
      <c r="E41" s="82"/>
      <c r="F41" s="83"/>
      <c r="G41" s="87"/>
      <c r="K41" s="31"/>
    </row>
    <row r="42" spans="1:11" s="30" customFormat="1" ht="15.75">
      <c r="A42" s="32">
        <v>4</v>
      </c>
      <c r="B42" s="33" t="s">
        <v>21</v>
      </c>
      <c r="C42" s="34"/>
      <c r="D42" s="34"/>
      <c r="E42" s="82"/>
      <c r="F42" s="83"/>
      <c r="G42" s="84"/>
      <c r="K42" s="31"/>
    </row>
    <row r="43" spans="1:11" s="47" customFormat="1" ht="30">
      <c r="A43" s="42">
        <f t="shared" ref="A43:A44" si="3">+A42+0.01</f>
        <v>4.01</v>
      </c>
      <c r="B43" s="49" t="s">
        <v>64</v>
      </c>
      <c r="C43" s="75">
        <f>52.8*0.4</f>
        <v>21.12</v>
      </c>
      <c r="D43" s="76" t="s">
        <v>22</v>
      </c>
      <c r="E43" s="88"/>
      <c r="F43" s="88"/>
      <c r="G43" s="91"/>
      <c r="I43" s="50"/>
      <c r="K43" s="48"/>
    </row>
    <row r="44" spans="1:11" s="47" customFormat="1" ht="30">
      <c r="A44" s="42">
        <f t="shared" si="3"/>
        <v>4.0199999999999996</v>
      </c>
      <c r="B44" s="49" t="s">
        <v>92</v>
      </c>
      <c r="C44" s="75">
        <f>33.4*0.2+(58.2*2.8)-(3.78+6.72+1.92+8.8+0.36)</f>
        <v>148.06</v>
      </c>
      <c r="D44" s="76" t="s">
        <v>22</v>
      </c>
      <c r="E44" s="88"/>
      <c r="F44" s="88"/>
      <c r="G44" s="91"/>
      <c r="K44" s="48"/>
    </row>
    <row r="45" spans="1:11" s="30" customFormat="1" ht="15.75">
      <c r="A45" s="42"/>
      <c r="B45" s="34"/>
      <c r="C45" s="33"/>
      <c r="D45" s="38"/>
      <c r="E45" s="82"/>
      <c r="F45" s="83"/>
      <c r="G45" s="87"/>
      <c r="K45" s="31"/>
    </row>
    <row r="46" spans="1:11" s="30" customFormat="1" ht="15.75">
      <c r="A46" s="32">
        <v>5</v>
      </c>
      <c r="B46" s="33" t="s">
        <v>23</v>
      </c>
      <c r="C46" s="34"/>
      <c r="D46" s="34"/>
      <c r="E46" s="82"/>
      <c r="F46" s="83"/>
      <c r="G46" s="84"/>
      <c r="K46" s="31"/>
    </row>
    <row r="47" spans="1:11" s="30" customFormat="1" ht="15.75">
      <c r="A47" s="42">
        <f t="shared" ref="A47:A52" si="4">+A46+0.01</f>
        <v>5.01</v>
      </c>
      <c r="B47" s="34" t="s">
        <v>93</v>
      </c>
      <c r="C47" s="75">
        <f>(0.2*52.8*2)+(0.2*2*2.55+0.15*2.55)+(0.25*2.8*2+0.15*2.8*2)+((0.15+0.15*2.8)+(0.3+0.3*2.8))+59.84</f>
        <v>86.31</v>
      </c>
      <c r="D47" s="76" t="s">
        <v>22</v>
      </c>
      <c r="E47" s="88"/>
      <c r="F47" s="88"/>
      <c r="G47" s="84"/>
      <c r="K47" s="31"/>
    </row>
    <row r="48" spans="1:11" s="30" customFormat="1" ht="15.75">
      <c r="A48" s="42">
        <f t="shared" si="4"/>
        <v>5.0199999999999996</v>
      </c>
      <c r="B48" s="34" t="s">
        <v>95</v>
      </c>
      <c r="C48" s="75">
        <f>(19.23*2.8)*2</f>
        <v>107.69</v>
      </c>
      <c r="D48" s="76" t="s">
        <v>22</v>
      </c>
      <c r="E48" s="88"/>
      <c r="F48" s="88"/>
      <c r="G48" s="84"/>
      <c r="J48" s="51"/>
      <c r="K48" s="31"/>
    </row>
    <row r="49" spans="1:11" s="30" customFormat="1" ht="15.75">
      <c r="A49" s="42">
        <f t="shared" si="4"/>
        <v>5.03</v>
      </c>
      <c r="B49" s="34" t="s">
        <v>96</v>
      </c>
      <c r="C49" s="75">
        <f>(32.61*2.8)*2</f>
        <v>182.62</v>
      </c>
      <c r="D49" s="76" t="s">
        <v>22</v>
      </c>
      <c r="E49" s="88"/>
      <c r="F49" s="88"/>
      <c r="G49" s="84"/>
      <c r="J49" s="51"/>
      <c r="K49" s="31"/>
    </row>
    <row r="50" spans="1:11" s="30" customFormat="1" ht="15.75">
      <c r="A50" s="42">
        <f t="shared" si="4"/>
        <v>5.04</v>
      </c>
      <c r="B50" s="34" t="s">
        <v>57</v>
      </c>
      <c r="C50" s="75">
        <f>C47</f>
        <v>86.31</v>
      </c>
      <c r="D50" s="76" t="s">
        <v>22</v>
      </c>
      <c r="E50" s="88"/>
      <c r="F50" s="88"/>
      <c r="G50" s="84"/>
      <c r="K50" s="31"/>
    </row>
    <row r="51" spans="1:11" s="30" customFormat="1" ht="15.75">
      <c r="A51" s="42">
        <f t="shared" si="4"/>
        <v>5.05</v>
      </c>
      <c r="B51" s="34" t="s">
        <v>50</v>
      </c>
      <c r="C51" s="75">
        <f>((0.9*2+2.1*4)*1)+((0.8*2+2.1*4)*5)+((1.2*4+1.6*4)*1)+((1*4+1.1*4)*8)+((0.6*4+0.6*4)*1)</f>
        <v>143.4</v>
      </c>
      <c r="D51" s="76" t="s">
        <v>24</v>
      </c>
      <c r="E51" s="88"/>
      <c r="F51" s="88"/>
      <c r="G51" s="87"/>
      <c r="K51" s="31"/>
    </row>
    <row r="52" spans="1:11" s="30" customFormat="1" ht="15.75">
      <c r="A52" s="42">
        <f t="shared" si="4"/>
        <v>5.0599999999999996</v>
      </c>
      <c r="B52" s="34" t="s">
        <v>108</v>
      </c>
      <c r="C52" s="75">
        <f>(1*0.15*2)+(1.6*0.15*2)+(1*0.15*2)+(1.1*0.15*2)+(0.6*0.15*2)+(0.6*0.15*2)+(((0.9*0.15*1)+(2.1*0.15*2))*2)+(((0.8*0.15*1)+(2.1*0.15*2))*4)</f>
        <v>6.3</v>
      </c>
      <c r="D52" s="76" t="s">
        <v>22</v>
      </c>
      <c r="E52" s="88"/>
      <c r="F52" s="88"/>
      <c r="G52" s="87"/>
      <c r="K52" s="31"/>
    </row>
    <row r="53" spans="1:11" s="30" customFormat="1" ht="15.75">
      <c r="A53" s="36"/>
      <c r="B53" s="34"/>
      <c r="C53" s="33"/>
      <c r="D53" s="38"/>
      <c r="E53" s="92"/>
      <c r="F53" s="83"/>
      <c r="G53" s="87"/>
      <c r="K53" s="31"/>
    </row>
    <row r="54" spans="1:11" s="30" customFormat="1" ht="15.75">
      <c r="A54" s="32">
        <v>6</v>
      </c>
      <c r="B54" s="33" t="s">
        <v>26</v>
      </c>
      <c r="C54" s="34"/>
      <c r="D54" s="34"/>
      <c r="E54" s="82"/>
      <c r="F54" s="83"/>
      <c r="G54" s="84"/>
      <c r="K54" s="31"/>
    </row>
    <row r="55" spans="1:11" s="30" customFormat="1" ht="30">
      <c r="A55" s="42">
        <f t="shared" ref="A55:A56" si="5">+A54+0.01</f>
        <v>6.01</v>
      </c>
      <c r="B55" s="49" t="s">
        <v>86</v>
      </c>
      <c r="C55" s="75">
        <f>18.66+8.07+7.04+9.21+3.57+6.18</f>
        <v>52.73</v>
      </c>
      <c r="D55" s="76" t="s">
        <v>22</v>
      </c>
      <c r="E55" s="88"/>
      <c r="F55" s="88"/>
      <c r="G55" s="84"/>
      <c r="K55" s="31"/>
    </row>
    <row r="56" spans="1:11" s="30" customFormat="1" ht="15.75">
      <c r="A56" s="42">
        <f t="shared" si="5"/>
        <v>6.02</v>
      </c>
      <c r="B56" s="49" t="s">
        <v>102</v>
      </c>
      <c r="C56" s="75">
        <f>2.22+1.38*0.4*2+0.14+0.27</f>
        <v>3.73</v>
      </c>
      <c r="D56" s="76" t="s">
        <v>22</v>
      </c>
      <c r="E56" s="88"/>
      <c r="F56" s="88"/>
      <c r="G56" s="84"/>
      <c r="K56" s="31"/>
    </row>
    <row r="57" spans="1:11" s="30" customFormat="1" ht="15.75">
      <c r="A57" s="36"/>
      <c r="B57" s="34"/>
      <c r="C57" s="52"/>
      <c r="D57" s="38"/>
      <c r="E57" s="92"/>
      <c r="F57" s="83"/>
      <c r="G57" s="87"/>
      <c r="K57" s="31"/>
    </row>
    <row r="58" spans="1:11" s="30" customFormat="1" ht="15.75">
      <c r="A58" s="32">
        <v>7</v>
      </c>
      <c r="B58" s="33" t="s">
        <v>27</v>
      </c>
      <c r="C58" s="52"/>
      <c r="D58" s="38"/>
      <c r="E58" s="92"/>
      <c r="F58" s="83"/>
      <c r="G58" s="87"/>
      <c r="K58" s="31"/>
    </row>
    <row r="59" spans="1:11" s="30" customFormat="1" ht="15.75">
      <c r="A59" s="32">
        <f>A58+0.01</f>
        <v>7.01</v>
      </c>
      <c r="B59" s="34" t="s">
        <v>104</v>
      </c>
      <c r="C59" s="75">
        <f>3.25*1.6</f>
        <v>5.2</v>
      </c>
      <c r="D59" s="76" t="s">
        <v>22</v>
      </c>
      <c r="E59" s="88"/>
      <c r="F59" s="88"/>
      <c r="G59" s="87"/>
      <c r="K59" s="31"/>
    </row>
    <row r="60" spans="1:11" s="30" customFormat="1" ht="15.75">
      <c r="A60" s="32">
        <f>A59+0.01</f>
        <v>7.02</v>
      </c>
      <c r="B60" s="34" t="s">
        <v>105</v>
      </c>
      <c r="C60" s="75">
        <f>0.5*3.81</f>
        <v>1.91</v>
      </c>
      <c r="D60" s="76" t="s">
        <v>22</v>
      </c>
      <c r="E60" s="88"/>
      <c r="F60" s="88"/>
      <c r="G60" s="87"/>
      <c r="K60" s="31"/>
    </row>
    <row r="61" spans="1:11" s="30" customFormat="1" ht="15.75">
      <c r="A61" s="36"/>
      <c r="B61" s="34"/>
      <c r="C61" s="52"/>
      <c r="D61" s="38"/>
      <c r="E61" s="92"/>
      <c r="F61" s="83"/>
      <c r="G61" s="87"/>
      <c r="K61" s="31"/>
    </row>
    <row r="62" spans="1:11" s="30" customFormat="1" ht="15.75">
      <c r="A62" s="32">
        <v>8</v>
      </c>
      <c r="B62" s="33" t="s">
        <v>94</v>
      </c>
      <c r="C62" s="34"/>
      <c r="D62" s="34"/>
      <c r="E62" s="82"/>
      <c r="F62" s="83"/>
      <c r="G62" s="84"/>
      <c r="K62" s="31"/>
    </row>
    <row r="63" spans="1:11" s="30" customFormat="1" ht="15.75">
      <c r="A63" s="42">
        <f>+A62+0.01</f>
        <v>8.01</v>
      </c>
      <c r="B63" s="34" t="s">
        <v>48</v>
      </c>
      <c r="C63" s="75">
        <v>59.84</v>
      </c>
      <c r="D63" s="76" t="s">
        <v>22</v>
      </c>
      <c r="E63" s="88"/>
      <c r="F63" s="88"/>
      <c r="G63" s="84"/>
      <c r="K63" s="31"/>
    </row>
    <row r="64" spans="1:11" s="30" customFormat="1" ht="15.75">
      <c r="A64" s="42">
        <f>+A63+0.01</f>
        <v>8.02</v>
      </c>
      <c r="B64" s="34" t="s">
        <v>49</v>
      </c>
      <c r="C64" s="75">
        <v>33.36</v>
      </c>
      <c r="D64" s="76" t="s">
        <v>24</v>
      </c>
      <c r="E64" s="88"/>
      <c r="F64" s="88"/>
      <c r="G64" s="84"/>
      <c r="K64" s="31"/>
    </row>
    <row r="65" spans="1:11" s="30" customFormat="1" ht="15.75">
      <c r="A65" s="42">
        <f>+A64+0.01</f>
        <v>8.0299999999999994</v>
      </c>
      <c r="B65" s="34" t="s">
        <v>97</v>
      </c>
      <c r="C65" s="75">
        <f>C63+C64*0.1</f>
        <v>63.18</v>
      </c>
      <c r="D65" s="76" t="s">
        <v>22</v>
      </c>
      <c r="E65" s="88"/>
      <c r="F65" s="88"/>
      <c r="G65" s="84"/>
      <c r="K65" s="31"/>
    </row>
    <row r="66" spans="1:11" s="30" customFormat="1" ht="15.75">
      <c r="A66" s="36"/>
      <c r="B66" s="34"/>
      <c r="C66" s="52"/>
      <c r="D66" s="38"/>
      <c r="E66" s="92"/>
      <c r="F66" s="83"/>
      <c r="G66" s="87"/>
      <c r="K66" s="31"/>
    </row>
    <row r="67" spans="1:11" s="30" customFormat="1" ht="15.75">
      <c r="A67" s="32">
        <v>9</v>
      </c>
      <c r="B67" s="33" t="s">
        <v>45</v>
      </c>
      <c r="C67" s="34"/>
      <c r="D67" s="34"/>
      <c r="E67" s="82"/>
      <c r="F67" s="83"/>
      <c r="G67" s="84"/>
      <c r="K67" s="31"/>
    </row>
    <row r="68" spans="1:11" s="30" customFormat="1" ht="15.75">
      <c r="A68" s="42">
        <f>A67+0.01</f>
        <v>9.01</v>
      </c>
      <c r="B68" s="34" t="s">
        <v>98</v>
      </c>
      <c r="C68" s="34">
        <v>1</v>
      </c>
      <c r="D68" s="74" t="s">
        <v>25</v>
      </c>
      <c r="E68" s="85"/>
      <c r="F68" s="88"/>
      <c r="G68" s="84"/>
      <c r="K68" s="31"/>
    </row>
    <row r="69" spans="1:11" s="30" customFormat="1" ht="15.75">
      <c r="A69" s="42">
        <f t="shared" ref="A69:A78" si="6">A68+0.01</f>
        <v>9.02</v>
      </c>
      <c r="B69" s="34" t="s">
        <v>65</v>
      </c>
      <c r="C69" s="34">
        <v>1</v>
      </c>
      <c r="D69" s="74" t="s">
        <v>25</v>
      </c>
      <c r="E69" s="85"/>
      <c r="F69" s="88"/>
      <c r="G69" s="84"/>
      <c r="K69" s="31"/>
    </row>
    <row r="70" spans="1:11" s="30" customFormat="1" ht="15.75">
      <c r="A70" s="42">
        <f t="shared" si="6"/>
        <v>9.0299999999999994</v>
      </c>
      <c r="B70" s="34" t="s">
        <v>99</v>
      </c>
      <c r="C70" s="34">
        <v>1</v>
      </c>
      <c r="D70" s="74" t="s">
        <v>25</v>
      </c>
      <c r="E70" s="85"/>
      <c r="F70" s="88"/>
      <c r="G70" s="84"/>
      <c r="K70" s="31"/>
    </row>
    <row r="71" spans="1:11" s="30" customFormat="1" ht="15.75">
      <c r="A71" s="42">
        <f t="shared" si="6"/>
        <v>9.0399999999999991</v>
      </c>
      <c r="B71" s="34" t="s">
        <v>66</v>
      </c>
      <c r="C71" s="34">
        <v>1</v>
      </c>
      <c r="D71" s="74" t="s">
        <v>25</v>
      </c>
      <c r="E71" s="85"/>
      <c r="F71" s="88"/>
      <c r="G71" s="84"/>
      <c r="K71" s="31"/>
    </row>
    <row r="72" spans="1:11" s="30" customFormat="1" ht="15.75">
      <c r="A72" s="42">
        <f t="shared" si="6"/>
        <v>9.0500000000000007</v>
      </c>
      <c r="B72" s="34" t="s">
        <v>67</v>
      </c>
      <c r="C72" s="34">
        <v>1</v>
      </c>
      <c r="D72" s="74" t="s">
        <v>25</v>
      </c>
      <c r="E72" s="85"/>
      <c r="F72" s="88"/>
      <c r="G72" s="84"/>
      <c r="K72" s="31"/>
    </row>
    <row r="73" spans="1:11" s="30" customFormat="1" ht="15.75">
      <c r="A73" s="42">
        <f t="shared" si="6"/>
        <v>9.06</v>
      </c>
      <c r="B73" s="34" t="s">
        <v>87</v>
      </c>
      <c r="C73" s="34">
        <v>1</v>
      </c>
      <c r="D73" s="74" t="s">
        <v>25</v>
      </c>
      <c r="E73" s="85"/>
      <c r="F73" s="88"/>
      <c r="G73" s="84"/>
      <c r="K73" s="31"/>
    </row>
    <row r="74" spans="1:11" s="30" customFormat="1" ht="15.75">
      <c r="A74" s="42">
        <f t="shared" si="6"/>
        <v>9.07</v>
      </c>
      <c r="B74" s="34" t="s">
        <v>79</v>
      </c>
      <c r="C74" s="34">
        <v>1</v>
      </c>
      <c r="D74" s="74" t="s">
        <v>25</v>
      </c>
      <c r="E74" s="85"/>
      <c r="F74" s="88"/>
      <c r="G74" s="84"/>
      <c r="K74" s="31"/>
    </row>
    <row r="75" spans="1:11" s="30" customFormat="1" ht="15.75">
      <c r="A75" s="42">
        <f t="shared" si="6"/>
        <v>9.08</v>
      </c>
      <c r="B75" s="43" t="s">
        <v>101</v>
      </c>
      <c r="C75" s="34">
        <v>16.86</v>
      </c>
      <c r="D75" s="74" t="s">
        <v>44</v>
      </c>
      <c r="E75" s="85"/>
      <c r="F75" s="88"/>
      <c r="G75" s="84"/>
      <c r="K75" s="31"/>
    </row>
    <row r="76" spans="1:11" s="30" customFormat="1" ht="15.75">
      <c r="A76" s="42">
        <f t="shared" si="6"/>
        <v>9.09</v>
      </c>
      <c r="B76" s="34" t="s">
        <v>100</v>
      </c>
      <c r="C76" s="34">
        <f>3.43+5.01+5.59+1.63+3.11+1.74+0.75</f>
        <v>21.26</v>
      </c>
      <c r="D76" s="74" t="s">
        <v>16</v>
      </c>
      <c r="E76" s="85"/>
      <c r="F76" s="88"/>
      <c r="G76" s="84"/>
      <c r="K76" s="31"/>
    </row>
    <row r="77" spans="1:11" s="30" customFormat="1" ht="15.75">
      <c r="A77" s="42">
        <f t="shared" si="6"/>
        <v>9.1</v>
      </c>
      <c r="B77" s="34" t="s">
        <v>115</v>
      </c>
      <c r="C77" s="34">
        <f>0.72+0.86+0.45+1.99+0.28</f>
        <v>4.3</v>
      </c>
      <c r="D77" s="74" t="s">
        <v>16</v>
      </c>
      <c r="E77" s="85"/>
      <c r="F77" s="88"/>
      <c r="G77" s="84"/>
      <c r="K77" s="31"/>
    </row>
    <row r="78" spans="1:11" s="30" customFormat="1" ht="15.75">
      <c r="A78" s="42">
        <f t="shared" si="6"/>
        <v>9.11</v>
      </c>
      <c r="B78" s="34" t="s">
        <v>60</v>
      </c>
      <c r="C78" s="34">
        <v>1</v>
      </c>
      <c r="D78" s="74" t="s">
        <v>17</v>
      </c>
      <c r="E78" s="85"/>
      <c r="F78" s="88"/>
      <c r="G78" s="93"/>
      <c r="H78" s="68"/>
      <c r="K78" s="31"/>
    </row>
    <row r="79" spans="1:11" s="30" customFormat="1" ht="15.75">
      <c r="A79" s="36"/>
      <c r="B79" s="34"/>
      <c r="C79" s="33"/>
      <c r="D79" s="38"/>
      <c r="E79" s="92"/>
      <c r="F79" s="83"/>
      <c r="G79" s="87"/>
      <c r="K79" s="31"/>
    </row>
    <row r="80" spans="1:11" s="30" customFormat="1" ht="15.75">
      <c r="A80" s="32">
        <v>10</v>
      </c>
      <c r="B80" s="33" t="s">
        <v>28</v>
      </c>
      <c r="C80" s="34"/>
      <c r="D80" s="34"/>
      <c r="E80" s="82"/>
      <c r="F80" s="83"/>
      <c r="G80" s="84"/>
    </row>
    <row r="81" spans="1:11" s="30" customFormat="1" ht="15.75">
      <c r="A81" s="42">
        <f t="shared" ref="A81:A83" si="7">+A80+0.01</f>
        <v>10.01</v>
      </c>
      <c r="B81" s="34" t="s">
        <v>103</v>
      </c>
      <c r="C81" s="34">
        <f>1.57*3.28*3.28</f>
        <v>16.89</v>
      </c>
      <c r="D81" s="74" t="s">
        <v>29</v>
      </c>
      <c r="E81" s="85"/>
      <c r="F81" s="88"/>
      <c r="G81" s="84"/>
      <c r="J81" s="51"/>
      <c r="K81" s="31"/>
    </row>
    <row r="82" spans="1:11" s="30" customFormat="1" ht="15.75">
      <c r="A82" s="42">
        <f t="shared" si="7"/>
        <v>10.02</v>
      </c>
      <c r="B82" s="34" t="s">
        <v>68</v>
      </c>
      <c r="C82" s="34">
        <v>1</v>
      </c>
      <c r="D82" s="74" t="s">
        <v>17</v>
      </c>
      <c r="E82" s="85"/>
      <c r="F82" s="88"/>
      <c r="G82" s="84"/>
      <c r="K82" s="31"/>
    </row>
    <row r="83" spans="1:11" s="47" customFormat="1" ht="30">
      <c r="A83" s="42">
        <f t="shared" si="7"/>
        <v>10.029999999999999</v>
      </c>
      <c r="B83" s="49" t="s">
        <v>78</v>
      </c>
      <c r="C83" s="75">
        <v>1.8</v>
      </c>
      <c r="D83" s="76" t="s">
        <v>30</v>
      </c>
      <c r="E83" s="88"/>
      <c r="F83" s="88"/>
      <c r="G83" s="90"/>
      <c r="K83" s="48"/>
    </row>
    <row r="84" spans="1:11" s="30" customFormat="1" ht="15.75">
      <c r="A84" s="36"/>
      <c r="B84" s="34"/>
      <c r="C84" s="33"/>
      <c r="D84" s="38"/>
      <c r="E84" s="92"/>
      <c r="F84" s="83"/>
      <c r="G84" s="87"/>
      <c r="K84" s="31"/>
    </row>
    <row r="85" spans="1:11" s="30" customFormat="1" ht="15.75">
      <c r="A85" s="32">
        <v>11</v>
      </c>
      <c r="B85" s="33" t="s">
        <v>31</v>
      </c>
      <c r="C85" s="34"/>
      <c r="D85" s="34"/>
      <c r="E85" s="82"/>
      <c r="F85" s="83"/>
      <c r="G85" s="84"/>
      <c r="K85" s="31"/>
    </row>
    <row r="86" spans="1:11" s="30" customFormat="1" ht="15.75">
      <c r="A86" s="36">
        <f t="shared" ref="A86:A95" si="8">+A85+0.01</f>
        <v>11.01</v>
      </c>
      <c r="B86" s="34" t="s">
        <v>51</v>
      </c>
      <c r="C86" s="34">
        <v>10</v>
      </c>
      <c r="D86" s="74" t="s">
        <v>25</v>
      </c>
      <c r="E86" s="85"/>
      <c r="F86" s="88"/>
      <c r="G86" s="84"/>
      <c r="K86" s="31"/>
    </row>
    <row r="87" spans="1:11" s="30" customFormat="1" ht="15.75">
      <c r="A87" s="36">
        <f t="shared" si="8"/>
        <v>11.02</v>
      </c>
      <c r="B87" s="34" t="s">
        <v>107</v>
      </c>
      <c r="C87" s="34">
        <v>1</v>
      </c>
      <c r="D87" s="74" t="s">
        <v>25</v>
      </c>
      <c r="E87" s="85"/>
      <c r="F87" s="88"/>
      <c r="G87" s="84"/>
      <c r="K87" s="31"/>
    </row>
    <row r="88" spans="1:11" s="30" customFormat="1" ht="15.75">
      <c r="A88" s="36">
        <f t="shared" si="8"/>
        <v>11.03</v>
      </c>
      <c r="B88" s="34" t="s">
        <v>52</v>
      </c>
      <c r="C88" s="34">
        <v>5</v>
      </c>
      <c r="D88" s="74" t="s">
        <v>25</v>
      </c>
      <c r="E88" s="85"/>
      <c r="F88" s="88"/>
      <c r="G88" s="84"/>
      <c r="K88" s="31"/>
    </row>
    <row r="89" spans="1:11" s="30" customFormat="1" ht="15.75">
      <c r="A89" s="36">
        <f t="shared" si="8"/>
        <v>11.04</v>
      </c>
      <c r="B89" s="34" t="s">
        <v>53</v>
      </c>
      <c r="C89" s="34">
        <v>2</v>
      </c>
      <c r="D89" s="74" t="s">
        <v>25</v>
      </c>
      <c r="E89" s="85"/>
      <c r="F89" s="88"/>
      <c r="G89" s="84"/>
      <c r="K89" s="31"/>
    </row>
    <row r="90" spans="1:11" s="30" customFormat="1" ht="15.75">
      <c r="A90" s="36">
        <f t="shared" si="8"/>
        <v>11.05</v>
      </c>
      <c r="B90" s="34" t="s">
        <v>54</v>
      </c>
      <c r="C90" s="34">
        <v>13</v>
      </c>
      <c r="D90" s="74" t="s">
        <v>25</v>
      </c>
      <c r="E90" s="85"/>
      <c r="F90" s="88"/>
      <c r="G90" s="84"/>
      <c r="K90" s="31"/>
    </row>
    <row r="91" spans="1:11" s="30" customFormat="1" ht="15.75">
      <c r="A91" s="36">
        <f t="shared" si="8"/>
        <v>11.06</v>
      </c>
      <c r="B91" s="34" t="s">
        <v>55</v>
      </c>
      <c r="C91" s="34">
        <v>1</v>
      </c>
      <c r="D91" s="74" t="s">
        <v>25</v>
      </c>
      <c r="E91" s="85"/>
      <c r="F91" s="88"/>
      <c r="G91" s="84"/>
      <c r="K91" s="31"/>
    </row>
    <row r="92" spans="1:11" s="30" customFormat="1" ht="15.75">
      <c r="A92" s="36">
        <f t="shared" si="8"/>
        <v>11.07</v>
      </c>
      <c r="B92" s="34" t="s">
        <v>69</v>
      </c>
      <c r="C92" s="34">
        <v>1</v>
      </c>
      <c r="D92" s="74" t="s">
        <v>25</v>
      </c>
      <c r="E92" s="85"/>
      <c r="F92" s="88"/>
      <c r="G92" s="84"/>
      <c r="K92" s="31"/>
    </row>
    <row r="93" spans="1:11" s="30" customFormat="1" ht="15.75">
      <c r="A93" s="36">
        <f t="shared" si="8"/>
        <v>11.08</v>
      </c>
      <c r="B93" s="34" t="s">
        <v>56</v>
      </c>
      <c r="C93" s="34">
        <v>1</v>
      </c>
      <c r="D93" s="74" t="s">
        <v>25</v>
      </c>
      <c r="E93" s="85"/>
      <c r="F93" s="88"/>
      <c r="G93" s="84"/>
      <c r="K93" s="31"/>
    </row>
    <row r="94" spans="1:11" s="30" customFormat="1" ht="15.75">
      <c r="A94" s="36">
        <f t="shared" si="8"/>
        <v>11.09</v>
      </c>
      <c r="B94" s="34" t="s">
        <v>106</v>
      </c>
      <c r="C94" s="34">
        <v>1</v>
      </c>
      <c r="D94" s="74" t="s">
        <v>25</v>
      </c>
      <c r="E94" s="85"/>
      <c r="F94" s="88"/>
      <c r="G94" s="84"/>
      <c r="K94" s="31"/>
    </row>
    <row r="95" spans="1:11" s="30" customFormat="1" ht="15.75">
      <c r="A95" s="36">
        <f t="shared" si="8"/>
        <v>11.1</v>
      </c>
      <c r="B95" s="34" t="s">
        <v>70</v>
      </c>
      <c r="C95" s="34">
        <v>1</v>
      </c>
      <c r="D95" s="74" t="s">
        <v>17</v>
      </c>
      <c r="E95" s="85"/>
      <c r="F95" s="88"/>
      <c r="G95" s="84"/>
      <c r="K95" s="31"/>
    </row>
    <row r="96" spans="1:11" s="30" customFormat="1" ht="15.75">
      <c r="A96" s="36"/>
      <c r="B96" s="34"/>
      <c r="C96" s="33"/>
      <c r="D96" s="38"/>
      <c r="E96" s="82"/>
      <c r="F96" s="83"/>
      <c r="G96" s="87"/>
      <c r="K96" s="31"/>
    </row>
    <row r="97" spans="1:11" s="30" customFormat="1" ht="15.75">
      <c r="A97" s="32">
        <v>12</v>
      </c>
      <c r="B97" s="38" t="s">
        <v>32</v>
      </c>
      <c r="C97" s="34"/>
      <c r="D97" s="34"/>
      <c r="E97" s="82"/>
      <c r="F97" s="83"/>
      <c r="G97" s="84"/>
      <c r="K97" s="31"/>
    </row>
    <row r="98" spans="1:11" s="47" customFormat="1" ht="30">
      <c r="A98" s="42">
        <f t="shared" ref="A98:A99" si="9">+A97+0.01</f>
        <v>12.01</v>
      </c>
      <c r="B98" s="49" t="s">
        <v>88</v>
      </c>
      <c r="C98" s="75">
        <v>4</v>
      </c>
      <c r="D98" s="76" t="s">
        <v>25</v>
      </c>
      <c r="E98" s="88"/>
      <c r="F98" s="88"/>
      <c r="G98" s="90"/>
      <c r="K98" s="48"/>
    </row>
    <row r="99" spans="1:11" s="30" customFormat="1" ht="15.75">
      <c r="A99" s="42">
        <f t="shared" si="9"/>
        <v>12.02</v>
      </c>
      <c r="B99" s="34" t="s">
        <v>71</v>
      </c>
      <c r="C99" s="34">
        <f>(1.92+8.8+0.36)*3.28*3.28</f>
        <v>119.2</v>
      </c>
      <c r="D99" s="74" t="s">
        <v>29</v>
      </c>
      <c r="E99" s="85"/>
      <c r="F99" s="88"/>
      <c r="G99" s="84"/>
      <c r="K99" s="31"/>
    </row>
    <row r="100" spans="1:11" s="30" customFormat="1" ht="15.75">
      <c r="A100" s="36"/>
      <c r="B100" s="34"/>
      <c r="C100" s="33"/>
      <c r="D100" s="38"/>
      <c r="E100" s="82"/>
      <c r="F100" s="83"/>
      <c r="G100" s="87"/>
      <c r="K100" s="31"/>
    </row>
    <row r="101" spans="1:11" s="30" customFormat="1" ht="15.75">
      <c r="A101" s="32">
        <v>13</v>
      </c>
      <c r="B101" s="39" t="s">
        <v>33</v>
      </c>
      <c r="C101" s="34"/>
      <c r="D101" s="34"/>
      <c r="E101" s="82"/>
      <c r="F101" s="83"/>
      <c r="G101" s="84"/>
      <c r="K101" s="31"/>
    </row>
    <row r="102" spans="1:11" s="30" customFormat="1" ht="15.75">
      <c r="A102" s="36">
        <f t="shared" ref="A102:A104" si="10">+A101+0.01</f>
        <v>13.01</v>
      </c>
      <c r="B102" s="34" t="s">
        <v>72</v>
      </c>
      <c r="C102" s="34">
        <f>C48+C49</f>
        <v>290.31</v>
      </c>
      <c r="D102" s="74" t="s">
        <v>22</v>
      </c>
      <c r="E102" s="85"/>
      <c r="F102" s="88"/>
      <c r="G102" s="84"/>
      <c r="K102" s="31"/>
    </row>
    <row r="103" spans="1:11" s="30" customFormat="1" ht="15.75">
      <c r="A103" s="36">
        <f t="shared" si="10"/>
        <v>13.02</v>
      </c>
      <c r="B103" s="34" t="s">
        <v>34</v>
      </c>
      <c r="C103" s="34">
        <f>C102</f>
        <v>290.31</v>
      </c>
      <c r="D103" s="74" t="s">
        <v>22</v>
      </c>
      <c r="E103" s="85"/>
      <c r="F103" s="88"/>
      <c r="G103" s="84"/>
      <c r="K103" s="31"/>
    </row>
    <row r="104" spans="1:11" s="30" customFormat="1" ht="15.75">
      <c r="A104" s="36">
        <f t="shared" si="10"/>
        <v>13.03</v>
      </c>
      <c r="B104" s="34" t="s">
        <v>73</v>
      </c>
      <c r="C104" s="34">
        <f>+C47</f>
        <v>86.31</v>
      </c>
      <c r="D104" s="74" t="s">
        <v>22</v>
      </c>
      <c r="E104" s="85"/>
      <c r="F104" s="88"/>
      <c r="G104" s="84"/>
      <c r="K104" s="31"/>
    </row>
    <row r="105" spans="1:11" s="30" customFormat="1" ht="15.75">
      <c r="A105" s="36"/>
      <c r="B105" s="34"/>
      <c r="C105" s="33"/>
      <c r="D105" s="38"/>
      <c r="E105" s="92"/>
      <c r="F105" s="83"/>
      <c r="G105" s="87"/>
      <c r="K105" s="31"/>
    </row>
    <row r="106" spans="1:11" s="30" customFormat="1" ht="15.75">
      <c r="A106" s="81">
        <v>14</v>
      </c>
      <c r="B106" s="39" t="s">
        <v>117</v>
      </c>
      <c r="C106" s="33"/>
      <c r="D106" s="38"/>
      <c r="E106" s="92"/>
      <c r="F106" s="83"/>
      <c r="G106" s="87"/>
      <c r="K106" s="31"/>
    </row>
    <row r="107" spans="1:11" s="30" customFormat="1" ht="15.75">
      <c r="A107" s="36">
        <v>14.01</v>
      </c>
      <c r="B107" s="34" t="s">
        <v>116</v>
      </c>
      <c r="C107" s="34">
        <v>1</v>
      </c>
      <c r="D107" s="74" t="s">
        <v>17</v>
      </c>
      <c r="E107" s="85"/>
      <c r="F107" s="88"/>
      <c r="G107" s="87"/>
      <c r="K107" s="31"/>
    </row>
    <row r="108" spans="1:11" s="30" customFormat="1" ht="15.75">
      <c r="A108" s="36"/>
      <c r="B108" s="34"/>
      <c r="C108" s="33"/>
      <c r="D108" s="38"/>
      <c r="E108" s="92"/>
      <c r="F108" s="83"/>
      <c r="G108" s="87"/>
      <c r="K108" s="31"/>
    </row>
    <row r="109" spans="1:11" s="30" customFormat="1" ht="16.5" thickBot="1">
      <c r="A109" s="36"/>
      <c r="B109" s="34"/>
      <c r="C109" s="33"/>
      <c r="D109" s="38"/>
      <c r="E109" s="92"/>
      <c r="F109" s="83"/>
      <c r="G109" s="87"/>
      <c r="K109" s="31"/>
    </row>
    <row r="110" spans="1:11" s="30" customFormat="1" ht="16.5" thickBot="1">
      <c r="A110" s="36"/>
      <c r="B110" s="34"/>
      <c r="C110" s="53" t="s">
        <v>35</v>
      </c>
      <c r="D110" s="54"/>
      <c r="E110" s="94"/>
      <c r="F110" s="95"/>
      <c r="G110" s="96"/>
      <c r="I110" s="56"/>
      <c r="K110" s="31"/>
    </row>
    <row r="111" spans="1:11" s="30" customFormat="1" ht="16.5" thickBot="1">
      <c r="A111" s="36"/>
      <c r="B111" s="34"/>
      <c r="C111" s="33"/>
      <c r="D111" s="33"/>
      <c r="E111" s="82"/>
      <c r="F111" s="83"/>
      <c r="G111" s="97"/>
      <c r="K111" s="31"/>
    </row>
    <row r="112" spans="1:11" s="30" customFormat="1" ht="16.5" thickBot="1">
      <c r="A112" s="36"/>
      <c r="B112" s="53" t="s">
        <v>36</v>
      </c>
      <c r="C112" s="55"/>
      <c r="D112" s="55"/>
      <c r="E112" s="94"/>
      <c r="F112" s="95"/>
      <c r="G112" s="98"/>
      <c r="K112" s="31"/>
    </row>
    <row r="113" spans="1:11" s="30" customFormat="1" ht="15.75">
      <c r="A113" s="36"/>
      <c r="B113" s="40" t="s">
        <v>37</v>
      </c>
      <c r="C113" s="44"/>
      <c r="D113" s="57">
        <v>0.02</v>
      </c>
      <c r="E113" s="99"/>
      <c r="F113" s="89"/>
      <c r="G113" s="100"/>
      <c r="K113" s="31"/>
    </row>
    <row r="114" spans="1:11" s="30" customFormat="1" ht="15.75">
      <c r="A114" s="36"/>
      <c r="B114" s="40" t="s">
        <v>38</v>
      </c>
      <c r="C114" s="44"/>
      <c r="D114" s="57">
        <v>0.03</v>
      </c>
      <c r="E114" s="99"/>
      <c r="F114" s="89"/>
      <c r="G114" s="100"/>
      <c r="K114" s="31"/>
    </row>
    <row r="115" spans="1:11" s="30" customFormat="1" ht="15.75">
      <c r="A115" s="36"/>
      <c r="B115" s="58" t="s">
        <v>39</v>
      </c>
      <c r="C115" s="44"/>
      <c r="D115" s="57">
        <v>0.01</v>
      </c>
      <c r="E115" s="99"/>
      <c r="F115" s="89"/>
      <c r="G115" s="100"/>
      <c r="K115" s="31"/>
    </row>
    <row r="116" spans="1:11" s="30" customFormat="1" ht="15.75">
      <c r="A116" s="36"/>
      <c r="B116" s="40" t="s">
        <v>40</v>
      </c>
      <c r="C116" s="44"/>
      <c r="D116" s="57">
        <v>0.04</v>
      </c>
      <c r="E116" s="99"/>
      <c r="F116" s="89"/>
      <c r="G116" s="100"/>
      <c r="K116" s="31"/>
    </row>
    <row r="117" spans="1:11" s="30" customFormat="1" ht="15.75">
      <c r="A117" s="36"/>
      <c r="B117" s="40" t="s">
        <v>41</v>
      </c>
      <c r="C117" s="44"/>
      <c r="D117" s="57">
        <v>1E-3</v>
      </c>
      <c r="E117" s="99"/>
      <c r="F117" s="89"/>
      <c r="G117" s="100"/>
      <c r="K117" s="31"/>
    </row>
    <row r="118" spans="1:11" s="30" customFormat="1" ht="15.75">
      <c r="A118" s="36"/>
      <c r="B118" s="40" t="s">
        <v>75</v>
      </c>
      <c r="C118" s="44"/>
      <c r="D118" s="57">
        <v>0.1</v>
      </c>
      <c r="E118" s="99"/>
      <c r="F118" s="89"/>
      <c r="G118" s="100"/>
      <c r="K118" s="31"/>
    </row>
    <row r="119" spans="1:11" s="30" customFormat="1" ht="15.75">
      <c r="A119" s="36"/>
      <c r="B119" s="40" t="s">
        <v>76</v>
      </c>
      <c r="C119" s="44"/>
      <c r="D119" s="57">
        <v>0.18</v>
      </c>
      <c r="E119" s="99"/>
      <c r="F119" s="89"/>
      <c r="G119" s="100"/>
      <c r="K119" s="31"/>
    </row>
    <row r="120" spans="1:11" s="30" customFormat="1" ht="16.5" thickBot="1">
      <c r="A120" s="36"/>
      <c r="B120" s="40" t="s">
        <v>77</v>
      </c>
      <c r="C120" s="44"/>
      <c r="D120" s="57">
        <v>0.05</v>
      </c>
      <c r="E120" s="99"/>
      <c r="F120" s="89"/>
      <c r="G120" s="100"/>
      <c r="K120" s="31"/>
    </row>
    <row r="121" spans="1:11" s="30" customFormat="1" ht="16.5" thickBot="1">
      <c r="A121" s="36"/>
      <c r="B121" s="59"/>
      <c r="C121" s="70"/>
      <c r="D121" s="70"/>
      <c r="E121" s="101"/>
      <c r="F121" s="101"/>
      <c r="G121" s="102"/>
      <c r="K121" s="31"/>
    </row>
    <row r="122" spans="1:11" s="61" customFormat="1" ht="15.75">
      <c r="A122" s="60"/>
      <c r="B122" s="40"/>
      <c r="C122" s="44"/>
      <c r="D122" s="57"/>
      <c r="E122" s="99"/>
      <c r="F122" s="89"/>
      <c r="G122" s="100"/>
    </row>
    <row r="123" spans="1:11" s="61" customFormat="1" ht="15.75">
      <c r="A123" s="60"/>
      <c r="B123" s="40"/>
      <c r="C123" s="44"/>
      <c r="D123" s="57"/>
      <c r="E123" s="99"/>
      <c r="F123" s="89"/>
      <c r="G123" s="100"/>
    </row>
    <row r="124" spans="1:11" s="61" customFormat="1" ht="16.5" thickBot="1">
      <c r="A124" s="60"/>
      <c r="C124" s="71"/>
      <c r="D124" s="71"/>
      <c r="E124" s="103"/>
      <c r="F124" s="103"/>
      <c r="G124" s="104"/>
    </row>
    <row r="125" spans="1:11" s="30" customFormat="1" ht="16.5" thickBot="1">
      <c r="A125" s="36"/>
      <c r="B125" s="34"/>
      <c r="C125" s="53" t="s">
        <v>42</v>
      </c>
      <c r="D125" s="54"/>
      <c r="E125" s="105"/>
      <c r="F125" s="106"/>
      <c r="G125" s="96"/>
      <c r="K125" s="31"/>
    </row>
    <row r="126" spans="1:11" s="30" customFormat="1" ht="16.5" thickBot="1">
      <c r="A126" s="36"/>
      <c r="B126" s="34"/>
      <c r="C126" s="34"/>
      <c r="D126" s="34"/>
      <c r="E126" s="82"/>
      <c r="F126" s="83"/>
      <c r="G126" s="84"/>
      <c r="K126" s="31"/>
    </row>
    <row r="127" spans="1:11" s="30" customFormat="1" ht="16.5" thickBot="1">
      <c r="A127" s="36"/>
      <c r="B127" s="62"/>
      <c r="C127" s="53" t="s">
        <v>43</v>
      </c>
      <c r="D127" s="54"/>
      <c r="E127" s="105"/>
      <c r="F127" s="106"/>
      <c r="G127" s="96"/>
      <c r="K127" s="31"/>
    </row>
    <row r="128" spans="1:11">
      <c r="A128" s="26"/>
      <c r="B128" s="12"/>
      <c r="C128" s="13"/>
      <c r="D128" s="13"/>
      <c r="E128" s="14"/>
      <c r="F128" s="13"/>
      <c r="G128" s="15"/>
    </row>
    <row r="129" spans="1:11">
      <c r="A129" s="26"/>
      <c r="B129" s="12"/>
      <c r="C129" s="13"/>
      <c r="D129" s="13"/>
      <c r="E129" s="14"/>
      <c r="F129" s="13"/>
      <c r="G129" s="15"/>
    </row>
    <row r="131" spans="1:11">
      <c r="B131" s="16"/>
      <c r="C131" s="17"/>
      <c r="D131" s="17"/>
      <c r="E131" s="17"/>
      <c r="F131" s="17"/>
      <c r="G131" s="6"/>
    </row>
    <row r="132" spans="1:11" s="22" customFormat="1">
      <c r="A132" s="28"/>
      <c r="B132" s="19"/>
      <c r="C132" s="20"/>
      <c r="D132" s="11"/>
      <c r="E132" s="21"/>
      <c r="F132" s="21"/>
      <c r="G132" s="21"/>
      <c r="K132" s="2"/>
    </row>
    <row r="133" spans="1:11" s="22" customFormat="1">
      <c r="A133" s="28"/>
      <c r="B133" s="19"/>
      <c r="C133" s="20"/>
      <c r="D133" s="21"/>
      <c r="E133" s="21"/>
      <c r="F133" s="21"/>
      <c r="G133" s="21"/>
      <c r="K133" s="2"/>
    </row>
    <row r="134" spans="1:11" s="22" customFormat="1">
      <c r="A134" s="28"/>
      <c r="B134" s="19"/>
      <c r="C134" s="20"/>
      <c r="D134" s="21"/>
      <c r="E134" s="21"/>
      <c r="F134" s="21"/>
      <c r="G134" s="21"/>
      <c r="K134" s="2"/>
    </row>
    <row r="135" spans="1:11" s="22" customFormat="1">
      <c r="A135" s="28"/>
      <c r="B135" s="19"/>
      <c r="C135" s="20"/>
      <c r="D135" s="21"/>
      <c r="E135" s="21"/>
      <c r="F135" s="21"/>
      <c r="G135" s="21"/>
      <c r="K135" s="2"/>
    </row>
    <row r="136" spans="1:11" s="22" customFormat="1">
      <c r="A136" s="28"/>
      <c r="B136" s="19"/>
      <c r="C136" s="20"/>
      <c r="D136" s="21"/>
      <c r="E136" s="21"/>
      <c r="F136" s="21"/>
      <c r="G136" s="21"/>
      <c r="K136" s="2"/>
    </row>
    <row r="137" spans="1:11" s="22" customFormat="1">
      <c r="A137" s="28"/>
      <c r="B137" s="19"/>
      <c r="C137" s="20"/>
      <c r="D137" s="11"/>
      <c r="E137" s="21"/>
      <c r="F137" s="21"/>
      <c r="G137" s="21"/>
      <c r="K137" s="2"/>
    </row>
    <row r="138" spans="1:11" s="22" customFormat="1">
      <c r="A138" s="28"/>
      <c r="B138" s="19"/>
      <c r="C138" s="20"/>
      <c r="D138" s="11"/>
      <c r="E138" s="23"/>
      <c r="F138" s="21"/>
      <c r="G138" s="23"/>
      <c r="K138" s="2"/>
    </row>
    <row r="139" spans="1:11" s="22" customFormat="1">
      <c r="A139" s="28"/>
      <c r="B139" s="18"/>
      <c r="C139" s="23"/>
      <c r="D139" s="23"/>
      <c r="E139" s="23"/>
      <c r="F139" s="23"/>
      <c r="G139" s="18"/>
      <c r="K139" s="2"/>
    </row>
    <row r="140" spans="1:11" s="22" customFormat="1">
      <c r="A140" s="28"/>
      <c r="B140" s="18"/>
      <c r="C140" s="23"/>
      <c r="D140" s="23"/>
      <c r="E140" s="23"/>
      <c r="F140" s="23"/>
      <c r="G140" s="18"/>
      <c r="K140" s="2"/>
    </row>
    <row r="141" spans="1:11" s="22" customFormat="1">
      <c r="A141" s="28"/>
      <c r="B141" s="21"/>
      <c r="C141" s="21"/>
      <c r="D141" s="21"/>
      <c r="E141" s="72"/>
      <c r="F141" s="23"/>
      <c r="G141" s="18"/>
      <c r="K141" s="2"/>
    </row>
  </sheetData>
  <sheetProtection algorithmName="SHA-512" hashValue="BwWbQuCXT4eb9tdjDC+Frmps3f4Q+z30/Gv2XqpCcNtm987l1Z3HNFHQl7wiZ9ESwZiUJToUp1+VzRBzaTToYg==" saltValue="PsrsPUsjLkzuCF/3KTxVPw==" spinCount="100000" sheet="1" objects="1" scenarios="1"/>
  <mergeCells count="12">
    <mergeCell ref="A2:G2"/>
    <mergeCell ref="A3:G3"/>
    <mergeCell ref="A4:G4"/>
    <mergeCell ref="A5:G5"/>
    <mergeCell ref="A6:G6"/>
    <mergeCell ref="A20:G20"/>
    <mergeCell ref="A7:G7"/>
    <mergeCell ref="B9:G9"/>
    <mergeCell ref="B11:G11"/>
    <mergeCell ref="B13:G13"/>
    <mergeCell ref="B17:G17"/>
    <mergeCell ref="D15:E15"/>
  </mergeCells>
  <conditionalFormatting sqref="A7">
    <cfRule type="duplicateValues" dxfId="4" priority="4"/>
  </conditionalFormatting>
  <conditionalFormatting sqref="A125:A1048576 A1:A61 A67 A79:A120">
    <cfRule type="duplicateValues" dxfId="3" priority="6"/>
  </conditionalFormatting>
  <conditionalFormatting sqref="A62 A66">
    <cfRule type="duplicateValues" dxfId="2" priority="3"/>
  </conditionalFormatting>
  <conditionalFormatting sqref="A63:A65">
    <cfRule type="duplicateValues" dxfId="1" priority="2"/>
  </conditionalFormatting>
  <conditionalFormatting sqref="A68:A78">
    <cfRule type="duplicateValues" dxfId="0" priority="1"/>
  </conditionalFormatting>
  <hyperlinks>
    <hyperlink ref="A5" r:id="rId1" display="mailto:crepdom@codetel.net.do"/>
    <hyperlink ref="A6" r:id="rId2" display="http://www.fonper.gov.do/"/>
  </hyperlinks>
  <printOptions horizontalCentered="1"/>
  <pageMargins left="0.70866141732283472" right="0.70866141732283472" top="0.74803149606299213" bottom="0.94488188976377963" header="0.31496062992125984" footer="0.31496062992125984"/>
  <pageSetup scale="47" fitToHeight="3" orientation="portrait" r:id="rId3"/>
  <headerFooter>
    <oddFooter>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JOSE M. PLATA</vt:lpstr>
      <vt:lpstr>'JOSE M. PLATA'!Área_de_impresión</vt:lpstr>
    </vt:vector>
  </TitlesOfParts>
  <Company>fonper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jelias</dc:creator>
  <cp:lastModifiedBy>Judith López</cp:lastModifiedBy>
  <cp:lastPrinted>2018-03-02T14:53:44Z</cp:lastPrinted>
  <dcterms:created xsi:type="dcterms:W3CDTF">2015-07-27T14:10:02Z</dcterms:created>
  <dcterms:modified xsi:type="dcterms:W3CDTF">2020-02-14T16:27:49Z</dcterms:modified>
</cp:coreProperties>
</file>